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285" windowHeight="10215" tabRatio="880"/>
  </bookViews>
  <sheets>
    <sheet name="总概算表" sheetId="14" r:id="rId1"/>
    <sheet name="与批复可研对比" sheetId="15" r:id="rId2"/>
  </sheets>
  <externalReferences>
    <externalReference r:id="rId3"/>
    <externalReference r:id="rId4"/>
  </externalReferences>
  <definedNames>
    <definedName name="ads" hidden="1">{#N/A,#N/A,FALSE,"Aging Summary";#N/A,#N/A,FALSE,"Ratio Analysis";#N/A,#N/A,FALSE,"Test 120 Day Accts";#N/A,#N/A,FALSE,"Tickmarks"}</definedName>
    <definedName name="AS2DocOpenMode" hidden="1">"AS2DocumentEdit"</definedName>
    <definedName name="AS2NamedRange" hidden="1">15</definedName>
    <definedName name="AS2ReportLS" hidden="1">2</definedName>
    <definedName name="AS2SyncStepLS" hidden="1">3</definedName>
    <definedName name="AS2VersionLS" hidden="1">220</definedName>
    <definedName name="asd" hidden="1">{#N/A,#N/A,FALSE,"Aging Summary";#N/A,#N/A,FALSE,"Ratio Analysis";#N/A,#N/A,FALSE,"Test 120 Day Accts";#N/A,#N/A,FALSE,"Tickmarks"}</definedName>
    <definedName name="asdflkjasd" hidden="1">{#N/A,#N/A,FALSE,"Aging Summary";#N/A,#N/A,FALSE,"Ratio Analysis";#N/A,#N/A,FALSE,"Test 120 Day Accts";#N/A,#N/A,FALSE,"Tickmarks"}</definedName>
    <definedName name="asdsaf" hidden="1">{#N/A,#N/A,FALSE,"Aging Summary";#N/A,#N/A,FALSE,"Ratio Analysis";#N/A,#N/A,FALSE,"Test 120 Day Accts";#N/A,#N/A,FALSE,"Tickmarks"}</definedName>
    <definedName name="ax" hidden="1">{#N/A,#N/A,FALSE,"Aging Summary";#N/A,#N/A,FALSE,"Ratio Analysis";#N/A,#N/A,FALSE,"Test 120 Day Accts";#N/A,#N/A,FALSE,"Tickmarks"}</definedName>
    <definedName name="balance">#N/A</definedName>
    <definedName name="Beginning_Balance">#N/A</definedName>
    <definedName name="cell">#REF!</definedName>
    <definedName name="Database">#REF!</definedName>
    <definedName name="dd">#REF!</definedName>
    <definedName name="dsfdsf">#REF!</definedName>
    <definedName name="Ending_Balance">#N/A</definedName>
    <definedName name="endingbalance">#N/A</definedName>
    <definedName name="er">#REF!</definedName>
    <definedName name="erty">#REF!</definedName>
    <definedName name="ex_rate">#REF!</definedName>
    <definedName name="ex_rate1">#REF!</definedName>
    <definedName name="Full_Print">#REF!</definedName>
    <definedName name="fullprint">#REF!</definedName>
    <definedName name="Header_Row">ROW(#REF!)</definedName>
    <definedName name="Header_Row_Back">ROW(#REF!)</definedName>
    <definedName name="Interest">#N/A</definedName>
    <definedName name="Interest_Rate">#REF!</definedName>
    <definedName name="jzmj">[1]基础工程量估算!$A$2</definedName>
    <definedName name="Last_Row">#N/A</definedName>
    <definedName name="Loan_Amount">#REF!</definedName>
    <definedName name="Loan_Not_Paid">#N/A</definedName>
    <definedName name="Loan_Start">#REF!</definedName>
    <definedName name="Loan_Years">#REF!</definedName>
    <definedName name="mmmmm">#REF!</definedName>
    <definedName name="Monthly_Payment">#N/A</definedName>
    <definedName name="Number_of_Payments">#REF!</definedName>
    <definedName name="Payment_Date">#N/A</definedName>
    <definedName name="Payment_Number" localSheetId="0">ROW()-Header_Row</definedName>
    <definedName name="Payment_Number">ROW()-Header_Row</definedName>
    <definedName name="Principal">#N/A</definedName>
    <definedName name="_xlnm.Print_Titles" localSheetId="0">总概算表!$2:$2</definedName>
    <definedName name="ProjectName">{"Client Name or Project Name"}</definedName>
    <definedName name="rehtrhtrhtr" hidden="1">{#N/A,#N/A,FALSE,"Aging Summary";#N/A,#N/A,FALSE,"Ratio Analysis";#N/A,#N/A,FALSE,"Test 120 Day Accts";#N/A,#N/A,FALSE,"Tickmarks"}</definedName>
    <definedName name="rt_y">#N/A</definedName>
    <definedName name="rtyrty">#REF!</definedName>
    <definedName name="rydtujyfj">#REF!</definedName>
    <definedName name="sadfasfasdfa" hidden="1">{#N/A,#N/A,FALSE,"Aging Summary";#N/A,#N/A,FALSE,"Ratio Analysis";#N/A,#N/A,FALSE,"Test 120 Day Accts";#N/A,#N/A,FALSE,"Tickmarks"}</definedName>
    <definedName name="SAPBEXrevision" hidden="1">4</definedName>
    <definedName name="SAPBEXsysID" hidden="1">"BW1"</definedName>
    <definedName name="SAPBEXwbID" hidden="1">"8DZFG4M4NA6MVVGNLO7J4SRAY"</definedName>
    <definedName name="sdtgds">#REF!</definedName>
    <definedName name="sgfrfsgfrg" hidden="1">{#N/A,#N/A,FALSE,"Aging Summary";#N/A,#N/A,FALSE,"Ratio Analysis";#N/A,#N/A,FALSE,"Test 120 Day Accts";#N/A,#N/A,FALSE,"Tickmarks"}</definedName>
    <definedName name="TextRefCopyRangeCount" hidden="1">92</definedName>
    <definedName name="Total_Cost">#REF!</definedName>
    <definedName name="Total_Interest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women">'[2]资金计划 '!#REF!</definedName>
    <definedName name="wrn.Aging._.and._.Trend._.Analysis." hidden="1">{#N/A,#N/A,FALSE,"Aging Summary";#N/A,#N/A,FALSE,"Ratio Analysis";#N/A,#N/A,FALSE,"Test 120 Day Accts";#N/A,#N/A,FALSE,"Tickmarks"}</definedName>
    <definedName name="zhqf">[1]基础工程量估算!$A$3</definedName>
    <definedName name="zjxs">[1]基础工程量估算!$A$1</definedName>
    <definedName name="不含地价">#N/A</definedName>
    <definedName name="呆呆地">#REF!</definedName>
    <definedName name="地方">#REF!</definedName>
    <definedName name="点多">'[2]资金计划 '!#REF!</definedName>
    <definedName name="对比表">#N/A</definedName>
    <definedName name="方家安龙宽九段分开了">#REF!</definedName>
    <definedName name="房开企业">#REF!</definedName>
    <definedName name="过">#N/A</definedName>
    <definedName name="建筑面积">[1]基础工程量估算!$A$2</definedName>
    <definedName name="进度">'[2]资金计划 '!#REF!</definedName>
    <definedName name="进度1">'[2]资金计划 '!#REF!</definedName>
    <definedName name="进度2">'[2]资金计划 '!#REF!</definedName>
    <definedName name="静态假开">#REF!</definedName>
    <definedName name="时代发生大幅">#REF!</definedName>
    <definedName name="实测面积">ROW(#REF!)</definedName>
    <definedName name="使得">#REF!</definedName>
    <definedName name="使得3">#REF!</definedName>
    <definedName name="谁啊">#REF!</definedName>
    <definedName name="投资估算不含地价">#N/A</definedName>
    <definedName name="现金流量">#REF!</definedName>
    <definedName name="销售面积汇总">#N/A</definedName>
    <definedName name="一期、二期">#REF!</definedName>
    <definedName name="营业费率">'[2]资金计划 '!$C$43</definedName>
    <definedName name="营业税率">'[2]资金计划 '!$C$42</definedName>
    <definedName name="涨价系数">[1]基础工程量估算!$A$1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<sst xmlns="http://schemas.openxmlformats.org/spreadsheetml/2006/main" count="143" uniqueCount="84">
  <si>
    <t>附件：</t>
  </si>
  <si>
    <t>长治市上党区紧凑型地下管廊建设示范工程一期概算核定表</t>
  </si>
  <si>
    <t>建筑工程费</t>
  </si>
  <si>
    <t>其他费用</t>
  </si>
  <si>
    <t>预备费</t>
  </si>
  <si>
    <t>一</t>
  </si>
  <si>
    <t>（一）</t>
  </si>
  <si>
    <t>迎宾街综合管廊</t>
  </si>
  <si>
    <t>管廊土建工程</t>
  </si>
  <si>
    <t>管廊安装工程</t>
  </si>
  <si>
    <t>道路破复</t>
  </si>
  <si>
    <t>管线迁改</t>
  </si>
  <si>
    <t>入廊管线</t>
  </si>
  <si>
    <t>（二）</t>
  </si>
  <si>
    <t>黎都街电缆隧道</t>
  </si>
  <si>
    <t>电缆隧道土建工程</t>
  </si>
  <si>
    <t>电缆隧道安装工程</t>
  </si>
  <si>
    <t>（三）</t>
  </si>
  <si>
    <t>和谐北路电缆隧道</t>
  </si>
  <si>
    <t>二</t>
  </si>
  <si>
    <t>工程建设其他费用</t>
  </si>
  <si>
    <t>建设单位管理费</t>
  </si>
  <si>
    <t>工程监理费</t>
  </si>
  <si>
    <t>招标代理费</t>
  </si>
  <si>
    <t>可研编制费</t>
  </si>
  <si>
    <t>工程勘察费</t>
  </si>
  <si>
    <t>工程设计费</t>
  </si>
  <si>
    <t>初步设计</t>
  </si>
  <si>
    <t>施工图设计</t>
  </si>
  <si>
    <t>竣工图编制费</t>
  </si>
  <si>
    <t>场地准备及临时设施费</t>
  </si>
  <si>
    <t>工程保险费</t>
  </si>
  <si>
    <t>工程量清单及控制价编制</t>
  </si>
  <si>
    <t>工程质量检测费</t>
  </si>
  <si>
    <t>三</t>
  </si>
  <si>
    <t>基本预备费</t>
  </si>
  <si>
    <t>四</t>
  </si>
  <si>
    <t>总投资</t>
  </si>
  <si>
    <r>
      <rPr>
        <sz val="10"/>
        <rFont val="宋体"/>
        <charset val="134"/>
      </rPr>
      <t>自筹</t>
    </r>
  </si>
  <si>
    <r>
      <rPr>
        <sz val="10"/>
        <rFont val="宋体"/>
        <charset val="134"/>
      </rPr>
      <t>贷款</t>
    </r>
  </si>
  <si>
    <r>
      <rPr>
        <sz val="10"/>
        <rFont val="宋体"/>
        <charset val="134"/>
      </rPr>
      <t>建设期</t>
    </r>
  </si>
  <si>
    <r>
      <rPr>
        <sz val="10"/>
        <rFont val="宋体"/>
        <charset val="134"/>
      </rPr>
      <t>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</si>
  <si>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第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</si>
  <si>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资金投入</t>
    </r>
  </si>
  <si>
    <t>序号</t>
  </si>
  <si>
    <t>名称</t>
  </si>
  <si>
    <t>单位</t>
  </si>
  <si>
    <t>批复可研</t>
  </si>
  <si>
    <t>编制概算</t>
  </si>
  <si>
    <t>差额
（概算-可研）</t>
  </si>
  <si>
    <t>备注</t>
  </si>
  <si>
    <t>工程费用</t>
  </si>
  <si>
    <t>万元</t>
  </si>
  <si>
    <t>迎宾街管廊</t>
  </si>
  <si>
    <t>支线综合管廊</t>
  </si>
  <si>
    <t>管廊土建</t>
  </si>
  <si>
    <t>批复可研：采用现浇
编制概算：采用顶管</t>
  </si>
  <si>
    <t>环控、监控电源、有线电话、无线通信</t>
  </si>
  <si>
    <t>管廊安装</t>
  </si>
  <si>
    <r>
      <rPr>
        <sz val="10"/>
        <rFont val="宋体"/>
        <charset val="134"/>
      </rPr>
      <t>批复可研：包含给排水、通风、标识、电气、</t>
    </r>
    <r>
      <rPr>
        <b/>
        <sz val="10"/>
        <rFont val="宋体"/>
        <charset val="134"/>
      </rPr>
      <t>弱电（安防）</t>
    </r>
    <r>
      <rPr>
        <sz val="10"/>
        <rFont val="宋体"/>
        <charset val="134"/>
      </rPr>
      <t>、消防工程
编制概算：包含给排水、通风、标识、电气、</t>
    </r>
    <r>
      <rPr>
        <b/>
        <sz val="10"/>
        <rFont val="宋体"/>
        <charset val="134"/>
      </rPr>
      <t>弱电（环控、监控电源、有线电话、无线通信、安防）</t>
    </r>
    <r>
      <rPr>
        <sz val="10"/>
        <rFont val="宋体"/>
        <charset val="134"/>
      </rPr>
      <t>、消防工程</t>
    </r>
  </si>
  <si>
    <t>1.2.1</t>
  </si>
  <si>
    <t>给排水工程</t>
  </si>
  <si>
    <t>1.2.2</t>
  </si>
  <si>
    <t>通风工程</t>
  </si>
  <si>
    <t>1.2.3</t>
  </si>
  <si>
    <t>标识工程</t>
  </si>
  <si>
    <t>1.2.4</t>
  </si>
  <si>
    <t>电气工程</t>
  </si>
  <si>
    <t>1.2.5</t>
  </si>
  <si>
    <t>弱电工程</t>
  </si>
  <si>
    <t>批复可研只有安防系统</t>
  </si>
  <si>
    <t>1.2.6</t>
  </si>
  <si>
    <t>消防工程</t>
  </si>
  <si>
    <t>大开挖改顶管，减少路面破复范围</t>
  </si>
  <si>
    <t>暂估</t>
  </si>
  <si>
    <t>批复可研：入廊管线有给水、中水
编制概算：入廊管线有给水并包含廊外直埋管线费用</t>
  </si>
  <si>
    <t>黎都街及和谐北路</t>
  </si>
  <si>
    <t>电缆隧道</t>
  </si>
  <si>
    <t>通风、弱电、给排水</t>
  </si>
  <si>
    <r>
      <rPr>
        <sz val="10"/>
        <rFont val="宋体"/>
        <charset val="134"/>
      </rPr>
      <t>批复可研：包含电气、消防、标识工程
编制概算：包含电气、消防、标识、</t>
    </r>
    <r>
      <rPr>
        <b/>
        <sz val="10"/>
        <rFont val="宋体"/>
        <charset val="134"/>
      </rPr>
      <t>通风、弱电、给排水</t>
    </r>
    <r>
      <rPr>
        <sz val="10"/>
        <rFont val="宋体"/>
        <charset val="134"/>
      </rPr>
      <t>工程</t>
    </r>
  </si>
  <si>
    <t>批复可研无道路破复</t>
  </si>
  <si>
    <t>工程建设其他费</t>
  </si>
  <si>
    <t>编制概算中部分费用按合同价/财评价计取</t>
  </si>
  <si>
    <t>编制概算的基本预备费费率由10%调整为6%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</si>
</sst>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_);[Red]\(0.000\)"/>
    <numFmt numFmtId="179" formatCode="0.0%"/>
    <numFmt numFmtId="180" formatCode="0_);[Red]\(0\)"/>
    <numFmt numFmtId="181" formatCode="0.0000000000_ "/>
    <numFmt numFmtId="182" formatCode="0.000000000000_ "/>
  </numFmts>
  <fonts count="32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4"/>
      <name val="仿宋_GB2312"/>
      <charset val="134"/>
    </font>
    <font>
      <b/>
      <sz val="18"/>
      <name val="方正小标宋简体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0" xfId="3" applyNumberFormat="1" applyFont="1">
      <alignment vertical="center"/>
    </xf>
    <xf numFmtId="0" fontId="2" fillId="0" borderId="1" xfId="0" applyFont="1" applyBorder="1" applyAlignment="1">
      <alignment vertical="center" wrapText="1"/>
    </xf>
    <xf numFmtId="176" fontId="1" fillId="0" borderId="0" xfId="0" applyNumberFormat="1" applyFo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80" fontId="3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4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right" vertical="center"/>
    </xf>
    <xf numFmtId="181" fontId="5" fillId="0" borderId="0" xfId="0" applyNumberFormat="1" applyFont="1" applyFill="1" applyBorder="1" applyAlignment="1">
      <alignment horizontal="right" vertical="center"/>
    </xf>
    <xf numFmtId="182" fontId="5" fillId="0" borderId="0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Alignment="1">
      <alignment vertical="center"/>
    </xf>
    <xf numFmtId="180" fontId="3" fillId="0" borderId="0" xfId="0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" xfId="50"/>
    <cellStyle name="常规 1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ocuments/xwechat_files/wxid_fyygva2dr3wy22_75ea/msg/file/2025-11//2021-2023&#39033;&#30446;/2023&#24180;&#39033;&#30446;/&#39640;&#26032;&#21306;B&#26631;&#30005;&#21147;&#38567;&#36947;&#21021;&#35774;-&#23457;&#26680;/20230731-&#31532;&#19977;&#29256;&#65288;&#34917;&#20805;&#28040;&#38450;&#24037;&#31243;&#65289;/&#20272;&#31639;&#24037;&#31243;&#37327;&#28165;&#213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ocuments/xwechat_files/wxid_fyygva2dr3wy22_75ea/msg/file/2025-11//2021-2023&#39033;&#30446;/2023&#24180;&#39033;&#30446;/&#39640;&#26032;&#21306;B&#26631;&#30005;&#21147;&#38567;&#36947;&#21021;&#35774;-&#23457;&#26680;/20230731-&#31532;&#19977;&#29256;&#65288;&#34917;&#20805;&#28040;&#38450;&#24037;&#31243;&#65289;/&#32463;&#33829;&#35745;&#21010;&#24213;&#31295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工程量估算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资源"/>
      <sheetName val="商务区销售计划表"/>
      <sheetName val="内部收益率(销售物业） "/>
      <sheetName val="整体收益率（资金占用）"/>
      <sheetName val="分产品收益测算(销售物业）"/>
      <sheetName val="分年度效益分析（销售物业）"/>
      <sheetName val="资金计划 "/>
      <sheetName val="成本分摊"/>
      <sheetName val="土增计算"/>
      <sheetName val="开发成本汇总表"/>
      <sheetName val="成本部09年度预算"/>
      <sheetName val="成本部数据"/>
      <sheetName val="成本基础底稿"/>
      <sheetName val="营销部2009年度预算"/>
      <sheetName val="收入结转表"/>
      <sheetName val="开发间接费及管理费"/>
      <sheetName val="分年度效益分析 (持有物业)"/>
      <sheetName val="分产品收益测算(持有物业）"/>
      <sheetName val="假设"/>
      <sheetName val="持有40年现金流"/>
      <sheetName val="持有20年出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149"/>
  <sheetViews>
    <sheetView tabSelected="1" zoomScale="80" zoomScaleNormal="80" workbookViewId="0">
      <pane ySplit="4" topLeftCell="A5" activePane="bottomLeft" state="frozen"/>
      <selection/>
      <selection pane="bottomLeft" activeCell="F16" sqref="F16"/>
    </sheetView>
  </sheetViews>
  <sheetFormatPr defaultColWidth="8.75" defaultRowHeight="21" customHeight="1"/>
  <cols>
    <col min="1" max="1" width="8.625" style="20" customWidth="1"/>
    <col min="2" max="2" width="31.75" style="21" customWidth="1"/>
    <col min="3" max="3" width="15.625" style="22" customWidth="1"/>
    <col min="4" max="4" width="12.625" style="22" customWidth="1"/>
    <col min="5" max="5" width="12.625" style="23" customWidth="1"/>
    <col min="6" max="6" width="13.625" style="23" customWidth="1"/>
    <col min="7" max="7" width="11.3333333333333" style="21" customWidth="1"/>
    <col min="8" max="8" width="10.25" style="21" customWidth="1"/>
    <col min="9" max="9" width="10.5" style="21" customWidth="1"/>
    <col min="10" max="10" width="13.3333333333333" style="21" customWidth="1"/>
    <col min="11" max="11" width="11.3333333333333" style="21" customWidth="1"/>
    <col min="12" max="12" width="11.5" style="21"/>
    <col min="13" max="13" width="13.25" style="21" customWidth="1"/>
    <col min="14" max="16384" width="8.75" style="21"/>
  </cols>
  <sheetData>
    <row r="1" customHeight="1" spans="1:1">
      <c r="A1" s="24" t="s">
        <v>0</v>
      </c>
    </row>
    <row r="2" ht="40" customHeight="1" spans="1:6">
      <c r="A2" s="25" t="s">
        <v>1</v>
      </c>
      <c r="B2" s="26"/>
      <c r="C2" s="27"/>
      <c r="D2" s="27"/>
      <c r="E2" s="27"/>
      <c r="F2" s="27"/>
    </row>
    <row r="3" s="16" customFormat="1" ht="30" customHeight="1" spans="1:9">
      <c r="A3" s="28"/>
      <c r="B3" s="29"/>
      <c r="C3" s="30" t="s">
        <v>2</v>
      </c>
      <c r="D3" s="30" t="s">
        <v>3</v>
      </c>
      <c r="E3" s="49" t="s">
        <v>4</v>
      </c>
      <c r="F3" s="29"/>
      <c r="G3" s="50"/>
      <c r="H3" s="51"/>
      <c r="I3" s="50"/>
    </row>
    <row r="4" s="17" customFormat="1" customHeight="1" spans="1:9">
      <c r="A4" s="31" t="s">
        <v>5</v>
      </c>
      <c r="B4" s="32" t="s">
        <v>2</v>
      </c>
      <c r="C4" s="33">
        <v>10454.19</v>
      </c>
      <c r="D4" s="33"/>
      <c r="E4" s="33"/>
      <c r="F4" s="33">
        <f>C4</f>
        <v>10454.19</v>
      </c>
      <c r="I4" s="59"/>
    </row>
    <row r="5" s="18" customFormat="1" customHeight="1" spans="1:9">
      <c r="A5" s="31" t="s">
        <v>6</v>
      </c>
      <c r="B5" s="34" t="s">
        <v>7</v>
      </c>
      <c r="C5" s="35">
        <f>C6+C7+C8+C9+C10</f>
        <v>7659.75</v>
      </c>
      <c r="D5" s="35"/>
      <c r="E5" s="35"/>
      <c r="F5" s="35">
        <f>C5</f>
        <v>7659.75</v>
      </c>
      <c r="I5" s="60"/>
    </row>
    <row r="6" s="18" customFormat="1" customHeight="1" spans="1:9">
      <c r="A6" s="36">
        <v>1</v>
      </c>
      <c r="B6" s="36" t="s">
        <v>8</v>
      </c>
      <c r="C6" s="35">
        <v>6164.36</v>
      </c>
      <c r="D6" s="35"/>
      <c r="E6" s="35"/>
      <c r="F6" s="35">
        <f t="shared" ref="F6:F19" si="0">C6</f>
        <v>6164.36</v>
      </c>
      <c r="I6" s="60"/>
    </row>
    <row r="7" s="17" customFormat="1" customHeight="1" spans="1:9">
      <c r="A7" s="37">
        <v>2</v>
      </c>
      <c r="B7" s="37" t="s">
        <v>9</v>
      </c>
      <c r="C7" s="35">
        <v>1206.31</v>
      </c>
      <c r="D7" s="35"/>
      <c r="E7" s="35"/>
      <c r="F7" s="35">
        <f t="shared" si="0"/>
        <v>1206.31</v>
      </c>
      <c r="I7" s="59"/>
    </row>
    <row r="8" s="17" customFormat="1" customHeight="1" spans="1:9">
      <c r="A8" s="37">
        <v>3</v>
      </c>
      <c r="B8" s="37" t="s">
        <v>10</v>
      </c>
      <c r="C8" s="35">
        <v>18.68</v>
      </c>
      <c r="D8" s="35"/>
      <c r="E8" s="35"/>
      <c r="F8" s="35">
        <f t="shared" si="0"/>
        <v>18.68</v>
      </c>
      <c r="I8" s="59"/>
    </row>
    <row r="9" s="18" customFormat="1" customHeight="1" spans="1:9">
      <c r="A9" s="38">
        <v>4</v>
      </c>
      <c r="B9" s="34" t="s">
        <v>11</v>
      </c>
      <c r="C9" s="35">
        <v>83.93</v>
      </c>
      <c r="D9" s="35"/>
      <c r="E9" s="35"/>
      <c r="F9" s="35">
        <f t="shared" si="0"/>
        <v>83.93</v>
      </c>
      <c r="I9" s="60"/>
    </row>
    <row r="10" s="18" customFormat="1" customHeight="1" spans="1:9">
      <c r="A10" s="38">
        <v>5</v>
      </c>
      <c r="B10" s="34" t="s">
        <v>12</v>
      </c>
      <c r="C10" s="35">
        <v>186.47</v>
      </c>
      <c r="D10" s="35"/>
      <c r="E10" s="35"/>
      <c r="F10" s="35">
        <f t="shared" si="0"/>
        <v>186.47</v>
      </c>
      <c r="I10" s="60"/>
    </row>
    <row r="11" s="18" customFormat="1" customHeight="1" spans="1:9">
      <c r="A11" s="31" t="s">
        <v>13</v>
      </c>
      <c r="B11" s="34" t="s">
        <v>14</v>
      </c>
      <c r="C11" s="35">
        <f>C12+C13+C14+C15</f>
        <v>2063.08</v>
      </c>
      <c r="D11" s="35"/>
      <c r="E11" s="35"/>
      <c r="F11" s="35">
        <f t="shared" si="0"/>
        <v>2063.08</v>
      </c>
      <c r="I11" s="60"/>
    </row>
    <row r="12" s="18" customFormat="1" customHeight="1" spans="1:9">
      <c r="A12" s="36">
        <v>1</v>
      </c>
      <c r="B12" s="36" t="s">
        <v>15</v>
      </c>
      <c r="C12" s="35">
        <v>1559.92</v>
      </c>
      <c r="D12" s="35"/>
      <c r="E12" s="35"/>
      <c r="F12" s="35">
        <f t="shared" si="0"/>
        <v>1559.92</v>
      </c>
      <c r="I12" s="60"/>
    </row>
    <row r="13" s="17" customFormat="1" customHeight="1" spans="1:9">
      <c r="A13" s="37">
        <v>2</v>
      </c>
      <c r="B13" s="37" t="s">
        <v>16</v>
      </c>
      <c r="C13" s="35">
        <v>416.21</v>
      </c>
      <c r="D13" s="35"/>
      <c r="E13" s="35"/>
      <c r="F13" s="35">
        <f t="shared" si="0"/>
        <v>416.21</v>
      </c>
      <c r="I13" s="59"/>
    </row>
    <row r="14" s="17" customFormat="1" customHeight="1" spans="1:9">
      <c r="A14" s="37">
        <v>3</v>
      </c>
      <c r="B14" s="37" t="s">
        <v>10</v>
      </c>
      <c r="C14" s="35">
        <v>32.45</v>
      </c>
      <c r="D14" s="35"/>
      <c r="E14" s="35"/>
      <c r="F14" s="35">
        <f t="shared" si="0"/>
        <v>32.45</v>
      </c>
      <c r="I14" s="59"/>
    </row>
    <row r="15" s="18" customFormat="1" customHeight="1" spans="1:9">
      <c r="A15" s="38">
        <v>4</v>
      </c>
      <c r="B15" s="34" t="s">
        <v>11</v>
      </c>
      <c r="C15" s="35">
        <v>54.5</v>
      </c>
      <c r="D15" s="35"/>
      <c r="E15" s="35"/>
      <c r="F15" s="35">
        <f t="shared" si="0"/>
        <v>54.5</v>
      </c>
      <c r="I15" s="60"/>
    </row>
    <row r="16" s="18" customFormat="1" customHeight="1" spans="1:9">
      <c r="A16" s="31" t="s">
        <v>17</v>
      </c>
      <c r="B16" s="34" t="s">
        <v>18</v>
      </c>
      <c r="C16" s="35">
        <f>C17+C18+C19</f>
        <v>731.36</v>
      </c>
      <c r="D16" s="35"/>
      <c r="E16" s="35"/>
      <c r="F16" s="35">
        <f t="shared" si="0"/>
        <v>731.36</v>
      </c>
      <c r="I16" s="60"/>
    </row>
    <row r="17" s="18" customFormat="1" customHeight="1" spans="1:9">
      <c r="A17" s="36">
        <v>1</v>
      </c>
      <c r="B17" s="36" t="s">
        <v>15</v>
      </c>
      <c r="C17" s="35">
        <v>578.3</v>
      </c>
      <c r="D17" s="35"/>
      <c r="E17" s="35"/>
      <c r="F17" s="35">
        <f t="shared" si="0"/>
        <v>578.3</v>
      </c>
      <c r="I17" s="60"/>
    </row>
    <row r="18" s="17" customFormat="1" customHeight="1" spans="1:9">
      <c r="A18" s="37">
        <v>2</v>
      </c>
      <c r="B18" s="37" t="s">
        <v>16</v>
      </c>
      <c r="C18" s="35">
        <v>147.69</v>
      </c>
      <c r="D18" s="35"/>
      <c r="E18" s="35"/>
      <c r="F18" s="35">
        <f t="shared" si="0"/>
        <v>147.69</v>
      </c>
      <c r="I18" s="59"/>
    </row>
    <row r="19" s="17" customFormat="1" customHeight="1" spans="1:9">
      <c r="A19" s="37">
        <v>3</v>
      </c>
      <c r="B19" s="37" t="s">
        <v>10</v>
      </c>
      <c r="C19" s="35">
        <v>5.37</v>
      </c>
      <c r="D19" s="35"/>
      <c r="E19" s="35"/>
      <c r="F19" s="35">
        <f t="shared" si="0"/>
        <v>5.37</v>
      </c>
      <c r="I19" s="59"/>
    </row>
    <row r="20" s="17" customFormat="1" customHeight="1" spans="1:9">
      <c r="A20" s="31" t="s">
        <v>19</v>
      </c>
      <c r="B20" s="39" t="s">
        <v>20</v>
      </c>
      <c r="C20" s="33"/>
      <c r="D20" s="33">
        <f>D21+D22+D23+D24+D25+D26+D29+D30+D31+D32+D33</f>
        <v>887.87288</v>
      </c>
      <c r="E20" s="33"/>
      <c r="F20" s="33">
        <f>D20</f>
        <v>887.87288</v>
      </c>
      <c r="G20" s="52"/>
      <c r="I20" s="59"/>
    </row>
    <row r="21" s="19" customFormat="1" customHeight="1" spans="1:6">
      <c r="A21" s="40">
        <v>1</v>
      </c>
      <c r="B21" s="41" t="s">
        <v>21</v>
      </c>
      <c r="C21" s="42"/>
      <c r="D21" s="42">
        <v>125.45</v>
      </c>
      <c r="E21" s="42"/>
      <c r="F21" s="35">
        <f t="shared" ref="F21:F33" si="1">D21</f>
        <v>125.45</v>
      </c>
    </row>
    <row r="22" s="18" customFormat="1" customHeight="1" spans="1:6">
      <c r="A22" s="38">
        <v>2</v>
      </c>
      <c r="B22" s="37" t="s">
        <v>22</v>
      </c>
      <c r="C22" s="35"/>
      <c r="D22" s="35">
        <v>226.5392</v>
      </c>
      <c r="E22" s="35"/>
      <c r="F22" s="35">
        <f t="shared" si="1"/>
        <v>226.5392</v>
      </c>
    </row>
    <row r="23" s="18" customFormat="1" customHeight="1" spans="1:6">
      <c r="A23" s="38">
        <v>3</v>
      </c>
      <c r="B23" s="37" t="s">
        <v>23</v>
      </c>
      <c r="C23" s="35"/>
      <c r="D23" s="35">
        <v>30.777</v>
      </c>
      <c r="E23" s="35"/>
      <c r="F23" s="35">
        <f t="shared" si="1"/>
        <v>30.777</v>
      </c>
    </row>
    <row r="24" s="19" customFormat="1" customHeight="1" spans="1:6">
      <c r="A24" s="40">
        <v>4</v>
      </c>
      <c r="B24" s="41" t="s">
        <v>24</v>
      </c>
      <c r="C24" s="42"/>
      <c r="D24" s="42">
        <v>21.27</v>
      </c>
      <c r="E24" s="42"/>
      <c r="F24" s="35">
        <f t="shared" si="1"/>
        <v>21.27</v>
      </c>
    </row>
    <row r="25" s="19" customFormat="1" customHeight="1" spans="1:6">
      <c r="A25" s="40">
        <v>5</v>
      </c>
      <c r="B25" s="41" t="s">
        <v>25</v>
      </c>
      <c r="C25" s="42"/>
      <c r="D25" s="42">
        <v>28.85</v>
      </c>
      <c r="E25" s="42"/>
      <c r="F25" s="35">
        <f t="shared" si="1"/>
        <v>28.85</v>
      </c>
    </row>
    <row r="26" s="19" customFormat="1" customHeight="1" spans="1:6">
      <c r="A26" s="40">
        <v>6</v>
      </c>
      <c r="B26" s="41" t="s">
        <v>26</v>
      </c>
      <c r="C26" s="42"/>
      <c r="D26" s="42">
        <v>220.08</v>
      </c>
      <c r="E26" s="42"/>
      <c r="F26" s="35">
        <f t="shared" si="1"/>
        <v>220.08</v>
      </c>
    </row>
    <row r="27" s="19" customFormat="1" customHeight="1" spans="1:6">
      <c r="A27" s="40">
        <v>6.1</v>
      </c>
      <c r="B27" s="41" t="s">
        <v>27</v>
      </c>
      <c r="C27" s="42"/>
      <c r="D27" s="42">
        <v>110.04</v>
      </c>
      <c r="E27" s="42"/>
      <c r="F27" s="35">
        <f t="shared" si="1"/>
        <v>110.04</v>
      </c>
    </row>
    <row r="28" s="19" customFormat="1" customHeight="1" spans="1:6">
      <c r="A28" s="40">
        <v>6.2</v>
      </c>
      <c r="B28" s="41" t="s">
        <v>28</v>
      </c>
      <c r="C28" s="42"/>
      <c r="D28" s="42">
        <v>110.04</v>
      </c>
      <c r="E28" s="42"/>
      <c r="F28" s="35">
        <f t="shared" si="1"/>
        <v>110.04</v>
      </c>
    </row>
    <row r="29" s="19" customFormat="1" customHeight="1" spans="1:6">
      <c r="A29" s="40">
        <v>7</v>
      </c>
      <c r="B29" s="41" t="s">
        <v>29</v>
      </c>
      <c r="C29" s="42"/>
      <c r="D29" s="42">
        <v>17.6064</v>
      </c>
      <c r="E29" s="42"/>
      <c r="F29" s="35">
        <f t="shared" si="1"/>
        <v>17.6064</v>
      </c>
    </row>
    <row r="30" s="19" customFormat="1" customHeight="1" spans="1:6">
      <c r="A30" s="40">
        <v>8</v>
      </c>
      <c r="B30" s="41" t="s">
        <v>30</v>
      </c>
      <c r="C30" s="42"/>
      <c r="D30" s="42">
        <v>83.63352</v>
      </c>
      <c r="E30" s="42"/>
      <c r="F30" s="35">
        <f t="shared" si="1"/>
        <v>83.63352</v>
      </c>
    </row>
    <row r="31" s="19" customFormat="1" customHeight="1" spans="1:6">
      <c r="A31" s="40">
        <v>9</v>
      </c>
      <c r="B31" s="41" t="s">
        <v>31</v>
      </c>
      <c r="C31" s="42"/>
      <c r="D31" s="42">
        <v>41.81676</v>
      </c>
      <c r="E31" s="42"/>
      <c r="F31" s="35">
        <f t="shared" si="1"/>
        <v>41.81676</v>
      </c>
    </row>
    <row r="32" s="19" customFormat="1" customHeight="1" spans="1:6">
      <c r="A32" s="40">
        <v>10</v>
      </c>
      <c r="B32" s="41" t="s">
        <v>32</v>
      </c>
      <c r="C32" s="42"/>
      <c r="D32" s="42">
        <v>28.61</v>
      </c>
      <c r="E32" s="42"/>
      <c r="F32" s="35">
        <f t="shared" si="1"/>
        <v>28.61</v>
      </c>
    </row>
    <row r="33" s="19" customFormat="1" customHeight="1" spans="1:6">
      <c r="A33" s="40">
        <v>11</v>
      </c>
      <c r="B33" s="41" t="s">
        <v>33</v>
      </c>
      <c r="C33" s="42"/>
      <c r="D33" s="42">
        <v>63.24</v>
      </c>
      <c r="E33" s="42"/>
      <c r="F33" s="35">
        <f t="shared" si="1"/>
        <v>63.24</v>
      </c>
    </row>
    <row r="34" s="17" customFormat="1" customHeight="1" spans="1:6">
      <c r="A34" s="31" t="s">
        <v>34</v>
      </c>
      <c r="B34" s="39" t="s">
        <v>35</v>
      </c>
      <c r="C34" s="33"/>
      <c r="D34" s="33"/>
      <c r="E34" s="33">
        <v>680.523797772</v>
      </c>
      <c r="F34" s="33">
        <v>680.523797772</v>
      </c>
    </row>
    <row r="35" s="17" customFormat="1" customHeight="1" spans="1:6">
      <c r="A35" s="31" t="s">
        <v>36</v>
      </c>
      <c r="B35" s="39" t="s">
        <v>37</v>
      </c>
      <c r="C35" s="33"/>
      <c r="D35" s="33"/>
      <c r="E35" s="33"/>
      <c r="F35" s="33">
        <f>F4+F20+F34</f>
        <v>12022.586677772</v>
      </c>
    </row>
    <row r="36" customHeight="1" spans="1:6">
      <c r="A36" s="43"/>
      <c r="B36" s="44"/>
      <c r="C36" s="45"/>
      <c r="D36" s="45"/>
      <c r="E36" s="53"/>
      <c r="F36" s="53"/>
    </row>
    <row r="37" hidden="1" customHeight="1" spans="1:6">
      <c r="A37" s="43"/>
      <c r="B37" s="44"/>
      <c r="C37" s="45"/>
      <c r="D37" s="46" t="s">
        <v>38</v>
      </c>
      <c r="E37" s="54">
        <v>0.3</v>
      </c>
      <c r="F37" s="55" t="e">
        <f>ROUND(#REF!-F38,4)</f>
        <v>#REF!</v>
      </c>
    </row>
    <row r="38" hidden="1" customHeight="1" spans="1:6">
      <c r="A38" s="43"/>
      <c r="B38" s="44"/>
      <c r="C38" s="45"/>
      <c r="D38" s="46" t="s">
        <v>39</v>
      </c>
      <c r="E38" s="54">
        <v>0.7</v>
      </c>
      <c r="F38" s="55" t="e">
        <f>ROUND(#REF!*E38,4)</f>
        <v>#REF!</v>
      </c>
    </row>
    <row r="39" hidden="1" customHeight="1" spans="1:6">
      <c r="A39" s="43"/>
      <c r="B39" s="44"/>
      <c r="C39" s="45"/>
      <c r="D39" s="47" t="s">
        <v>40</v>
      </c>
      <c r="E39" s="47" t="s">
        <v>41</v>
      </c>
      <c r="F39" s="47" t="s">
        <v>42</v>
      </c>
    </row>
    <row r="40" hidden="1" customHeight="1" spans="1:6">
      <c r="A40" s="43"/>
      <c r="B40" s="44"/>
      <c r="C40" s="45"/>
      <c r="D40" s="46" t="s">
        <v>43</v>
      </c>
      <c r="E40" s="46" t="e">
        <f>F38*50%</f>
        <v>#REF!</v>
      </c>
      <c r="F40" s="46" t="e">
        <f>F38*50%</f>
        <v>#REF!</v>
      </c>
    </row>
    <row r="41" hidden="1" customHeight="1" spans="1:6">
      <c r="A41" s="43"/>
      <c r="B41" s="44"/>
      <c r="C41" s="45"/>
      <c r="D41" s="48">
        <v>0.043</v>
      </c>
      <c r="E41" s="46" t="e">
        <f>E40*50%*D41</f>
        <v>#REF!</v>
      </c>
      <c r="F41" s="46" t="e">
        <f>(E40+E41+F40*50%)*D41</f>
        <v>#REF!</v>
      </c>
    </row>
    <row r="42" hidden="1" customHeight="1" spans="1:6">
      <c r="A42" s="43"/>
      <c r="B42" s="44"/>
      <c r="C42" s="45"/>
      <c r="D42" s="45"/>
      <c r="E42" s="53"/>
      <c r="F42" s="56" t="e">
        <f>E41+F41</f>
        <v>#REF!</v>
      </c>
    </row>
    <row r="43" customHeight="1" spans="1:6">
      <c r="A43" s="43"/>
      <c r="B43" s="44"/>
      <c r="C43" s="45"/>
      <c r="D43" s="45"/>
      <c r="E43" s="53"/>
      <c r="F43" s="57"/>
    </row>
    <row r="44" customHeight="1" spans="1:6">
      <c r="A44" s="43"/>
      <c r="B44" s="44"/>
      <c r="C44" s="45"/>
      <c r="D44" s="45"/>
      <c r="E44" s="53"/>
      <c r="F44" s="58"/>
    </row>
    <row r="45" customHeight="1" spans="1:6">
      <c r="A45" s="43"/>
      <c r="B45" s="44"/>
      <c r="C45" s="45"/>
      <c r="D45" s="45"/>
      <c r="E45" s="53"/>
      <c r="F45" s="53"/>
    </row>
    <row r="46" customHeight="1" spans="1:6">
      <c r="A46" s="43"/>
      <c r="B46" s="44"/>
      <c r="C46" s="45"/>
      <c r="D46" s="45"/>
      <c r="E46" s="53"/>
      <c r="F46" s="53"/>
    </row>
    <row r="47" customHeight="1" spans="1:6">
      <c r="A47" s="43"/>
      <c r="B47" s="44"/>
      <c r="C47" s="45"/>
      <c r="D47" s="45"/>
      <c r="E47" s="53"/>
      <c r="F47" s="53"/>
    </row>
    <row r="48" customHeight="1" spans="1:6">
      <c r="A48" s="43"/>
      <c r="B48" s="44"/>
      <c r="C48" s="45"/>
      <c r="D48" s="45"/>
      <c r="E48" s="53"/>
      <c r="F48" s="53"/>
    </row>
    <row r="49" customHeight="1" spans="1:6">
      <c r="A49" s="43"/>
      <c r="B49" s="44"/>
      <c r="C49" s="45"/>
      <c r="D49" s="45"/>
      <c r="E49" s="53"/>
      <c r="F49" s="53"/>
    </row>
    <row r="50" customHeight="1" spans="1:6">
      <c r="A50" s="43"/>
      <c r="B50" s="44"/>
      <c r="C50" s="45"/>
      <c r="D50" s="45"/>
      <c r="E50" s="53"/>
      <c r="F50" s="53"/>
    </row>
    <row r="51" customHeight="1" spans="1:6">
      <c r="A51" s="43"/>
      <c r="B51" s="44"/>
      <c r="C51" s="45"/>
      <c r="D51" s="45"/>
      <c r="E51" s="53"/>
      <c r="F51" s="53"/>
    </row>
    <row r="52" customHeight="1" spans="1:6">
      <c r="A52" s="43"/>
      <c r="B52" s="44"/>
      <c r="C52" s="45"/>
      <c r="D52" s="45"/>
      <c r="E52" s="53"/>
      <c r="F52" s="53"/>
    </row>
    <row r="53" customHeight="1" spans="1:6">
      <c r="A53" s="43"/>
      <c r="B53" s="44"/>
      <c r="C53" s="45"/>
      <c r="D53" s="45"/>
      <c r="E53" s="53"/>
      <c r="F53" s="53"/>
    </row>
    <row r="54" customHeight="1" spans="1:6">
      <c r="A54" s="43"/>
      <c r="B54" s="44"/>
      <c r="C54" s="45"/>
      <c r="D54" s="45"/>
      <c r="E54" s="53"/>
      <c r="F54" s="53"/>
    </row>
    <row r="55" customHeight="1" spans="1:6">
      <c r="A55" s="43"/>
      <c r="B55" s="44"/>
      <c r="C55" s="45"/>
      <c r="D55" s="45"/>
      <c r="E55" s="53"/>
      <c r="F55" s="53"/>
    </row>
    <row r="56" customHeight="1" spans="1:6">
      <c r="A56" s="43"/>
      <c r="B56" s="44"/>
      <c r="C56" s="45"/>
      <c r="D56" s="45"/>
      <c r="E56" s="53"/>
      <c r="F56" s="53"/>
    </row>
    <row r="57" customHeight="1" spans="1:6">
      <c r="A57" s="43"/>
      <c r="B57" s="44"/>
      <c r="C57" s="45"/>
      <c r="D57" s="45"/>
      <c r="E57" s="53"/>
      <c r="F57" s="53"/>
    </row>
    <row r="58" customHeight="1" spans="1:6">
      <c r="A58" s="43"/>
      <c r="B58" s="44"/>
      <c r="C58" s="45"/>
      <c r="D58" s="45"/>
      <c r="E58" s="53"/>
      <c r="F58" s="53"/>
    </row>
    <row r="59" customHeight="1" spans="1:6">
      <c r="A59" s="43"/>
      <c r="B59" s="44"/>
      <c r="C59" s="45"/>
      <c r="D59" s="45"/>
      <c r="E59" s="53"/>
      <c r="F59" s="53"/>
    </row>
    <row r="60" customHeight="1" spans="1:6">
      <c r="A60" s="43"/>
      <c r="B60" s="44"/>
      <c r="C60" s="45"/>
      <c r="D60" s="45"/>
      <c r="E60" s="53"/>
      <c r="F60" s="53"/>
    </row>
    <row r="61" customHeight="1" spans="1:6">
      <c r="A61" s="43"/>
      <c r="B61" s="44"/>
      <c r="C61" s="45"/>
      <c r="D61" s="45"/>
      <c r="E61" s="53"/>
      <c r="F61" s="53"/>
    </row>
    <row r="62" customHeight="1" spans="1:6">
      <c r="A62" s="43"/>
      <c r="B62" s="44"/>
      <c r="C62" s="45"/>
      <c r="D62" s="45"/>
      <c r="E62" s="53"/>
      <c r="F62" s="53"/>
    </row>
    <row r="63" customHeight="1" spans="1:6">
      <c r="A63" s="43"/>
      <c r="B63" s="44"/>
      <c r="C63" s="45"/>
      <c r="D63" s="45"/>
      <c r="E63" s="53"/>
      <c r="F63" s="53"/>
    </row>
    <row r="64" customHeight="1" spans="1:6">
      <c r="A64" s="43"/>
      <c r="B64" s="44"/>
      <c r="C64" s="45"/>
      <c r="D64" s="45"/>
      <c r="E64" s="53"/>
      <c r="F64" s="53"/>
    </row>
    <row r="65" customHeight="1" spans="1:6">
      <c r="A65" s="43"/>
      <c r="B65" s="44"/>
      <c r="C65" s="45"/>
      <c r="D65" s="45"/>
      <c r="E65" s="53"/>
      <c r="F65" s="53"/>
    </row>
    <row r="66" customHeight="1" spans="1:6">
      <c r="A66" s="43"/>
      <c r="B66" s="44"/>
      <c r="C66" s="45"/>
      <c r="D66" s="45"/>
      <c r="E66" s="53"/>
      <c r="F66" s="53"/>
    </row>
    <row r="67" customHeight="1" spans="1:6">
      <c r="A67" s="43"/>
      <c r="B67" s="44"/>
      <c r="C67" s="45"/>
      <c r="D67" s="45"/>
      <c r="E67" s="53"/>
      <c r="F67" s="53"/>
    </row>
    <row r="68" customHeight="1" spans="1:6">
      <c r="A68" s="43"/>
      <c r="B68" s="44"/>
      <c r="C68" s="45"/>
      <c r="D68" s="45"/>
      <c r="E68" s="53"/>
      <c r="F68" s="53"/>
    </row>
    <row r="69" customHeight="1" spans="1:6">
      <c r="A69" s="43"/>
      <c r="B69" s="44"/>
      <c r="C69" s="45"/>
      <c r="D69" s="45"/>
      <c r="E69" s="53"/>
      <c r="F69" s="53"/>
    </row>
    <row r="70" customHeight="1" spans="1:6">
      <c r="A70" s="43"/>
      <c r="B70" s="44"/>
      <c r="C70" s="45"/>
      <c r="D70" s="45"/>
      <c r="E70" s="53"/>
      <c r="F70" s="53"/>
    </row>
    <row r="71" customHeight="1" spans="1:6">
      <c r="A71" s="43"/>
      <c r="B71" s="44"/>
      <c r="C71" s="45"/>
      <c r="D71" s="45"/>
      <c r="E71" s="53"/>
      <c r="F71" s="53"/>
    </row>
    <row r="72" customHeight="1" spans="1:6">
      <c r="A72" s="43"/>
      <c r="B72" s="44"/>
      <c r="C72" s="45"/>
      <c r="D72" s="45"/>
      <c r="E72" s="53"/>
      <c r="F72" s="53"/>
    </row>
    <row r="73" customHeight="1" spans="1:6">
      <c r="A73" s="43"/>
      <c r="B73" s="44"/>
      <c r="C73" s="45"/>
      <c r="D73" s="45"/>
      <c r="E73" s="53"/>
      <c r="F73" s="53"/>
    </row>
    <row r="74" customHeight="1" spans="1:6">
      <c r="A74" s="43"/>
      <c r="B74" s="44"/>
      <c r="C74" s="45"/>
      <c r="D74" s="45"/>
      <c r="E74" s="53"/>
      <c r="F74" s="53"/>
    </row>
    <row r="75" customHeight="1" spans="1:6">
      <c r="A75" s="43"/>
      <c r="B75" s="44"/>
      <c r="C75" s="45"/>
      <c r="D75" s="45"/>
      <c r="E75" s="53"/>
      <c r="F75" s="53"/>
    </row>
    <row r="76" customHeight="1" spans="1:6">
      <c r="A76" s="43"/>
      <c r="B76" s="44"/>
      <c r="C76" s="45"/>
      <c r="D76" s="45"/>
      <c r="E76" s="53"/>
      <c r="F76" s="53"/>
    </row>
    <row r="77" customHeight="1" spans="1:6">
      <c r="A77" s="43"/>
      <c r="B77" s="44"/>
      <c r="C77" s="45"/>
      <c r="D77" s="45"/>
      <c r="E77" s="53"/>
      <c r="F77" s="53"/>
    </row>
    <row r="78" customHeight="1" spans="1:6">
      <c r="A78" s="43"/>
      <c r="B78" s="44"/>
      <c r="C78" s="45"/>
      <c r="D78" s="45"/>
      <c r="E78" s="53"/>
      <c r="F78" s="53"/>
    </row>
    <row r="79" customHeight="1" spans="1:6">
      <c r="A79" s="43"/>
      <c r="B79" s="44"/>
      <c r="C79" s="45"/>
      <c r="D79" s="45"/>
      <c r="E79" s="53"/>
      <c r="F79" s="53"/>
    </row>
    <row r="80" customHeight="1" spans="1:6">
      <c r="A80" s="43"/>
      <c r="B80" s="44"/>
      <c r="C80" s="45"/>
      <c r="D80" s="45"/>
      <c r="E80" s="53"/>
      <c r="F80" s="53"/>
    </row>
    <row r="81" customHeight="1" spans="1:6">
      <c r="A81" s="43"/>
      <c r="B81" s="44"/>
      <c r="C81" s="45"/>
      <c r="D81" s="45"/>
      <c r="E81" s="53"/>
      <c r="F81" s="53"/>
    </row>
    <row r="82" customHeight="1" spans="1:6">
      <c r="A82" s="43"/>
      <c r="B82" s="44"/>
      <c r="C82" s="45"/>
      <c r="D82" s="45"/>
      <c r="E82" s="53"/>
      <c r="F82" s="53"/>
    </row>
    <row r="83" customHeight="1" spans="1:6">
      <c r="A83" s="43"/>
      <c r="B83" s="44"/>
      <c r="C83" s="45"/>
      <c r="D83" s="45"/>
      <c r="E83" s="53"/>
      <c r="F83" s="53"/>
    </row>
    <row r="84" customHeight="1" spans="1:6">
      <c r="A84" s="43"/>
      <c r="B84" s="44"/>
      <c r="C84" s="45"/>
      <c r="D84" s="45"/>
      <c r="E84" s="53"/>
      <c r="F84" s="53"/>
    </row>
    <row r="85" customHeight="1" spans="1:6">
      <c r="A85" s="43"/>
      <c r="B85" s="44"/>
      <c r="C85" s="45"/>
      <c r="D85" s="45"/>
      <c r="E85" s="53"/>
      <c r="F85" s="53"/>
    </row>
    <row r="86" customHeight="1" spans="1:6">
      <c r="A86" s="43"/>
      <c r="B86" s="44"/>
      <c r="C86" s="45"/>
      <c r="D86" s="45"/>
      <c r="E86" s="53"/>
      <c r="F86" s="53"/>
    </row>
    <row r="87" customHeight="1" spans="1:6">
      <c r="A87" s="43"/>
      <c r="B87" s="44"/>
      <c r="C87" s="45"/>
      <c r="D87" s="45"/>
      <c r="E87" s="53"/>
      <c r="F87" s="53"/>
    </row>
    <row r="88" customHeight="1" spans="1:6">
      <c r="A88" s="43"/>
      <c r="B88" s="44"/>
      <c r="C88" s="45"/>
      <c r="D88" s="45"/>
      <c r="E88" s="53"/>
      <c r="F88" s="53"/>
    </row>
    <row r="89" customHeight="1" spans="1:6">
      <c r="A89" s="43"/>
      <c r="B89" s="44"/>
      <c r="C89" s="45"/>
      <c r="D89" s="45"/>
      <c r="E89" s="53"/>
      <c r="F89" s="53"/>
    </row>
    <row r="90" customHeight="1" spans="1:6">
      <c r="A90" s="43"/>
      <c r="B90" s="44"/>
      <c r="C90" s="45"/>
      <c r="D90" s="45"/>
      <c r="E90" s="53"/>
      <c r="F90" s="53"/>
    </row>
    <row r="91" customHeight="1" spans="1:6">
      <c r="A91" s="43"/>
      <c r="B91" s="44"/>
      <c r="C91" s="45"/>
      <c r="D91" s="45"/>
      <c r="E91" s="53"/>
      <c r="F91" s="53"/>
    </row>
    <row r="92" customHeight="1" spans="1:6">
      <c r="A92" s="43"/>
      <c r="B92" s="44"/>
      <c r="C92" s="45"/>
      <c r="D92" s="45"/>
      <c r="E92" s="53"/>
      <c r="F92" s="53"/>
    </row>
    <row r="93" customHeight="1" spans="1:6">
      <c r="A93" s="43"/>
      <c r="B93" s="44"/>
      <c r="C93" s="45"/>
      <c r="D93" s="45"/>
      <c r="E93" s="53"/>
      <c r="F93" s="53"/>
    </row>
    <row r="94" customHeight="1" spans="1:6">
      <c r="A94" s="43"/>
      <c r="B94" s="44"/>
      <c r="C94" s="45"/>
      <c r="D94" s="45"/>
      <c r="E94" s="53"/>
      <c r="F94" s="53"/>
    </row>
    <row r="95" customHeight="1" spans="1:6">
      <c r="A95" s="43"/>
      <c r="B95" s="44"/>
      <c r="C95" s="45"/>
      <c r="D95" s="45"/>
      <c r="E95" s="53"/>
      <c r="F95" s="53"/>
    </row>
    <row r="96" customHeight="1" spans="1:6">
      <c r="A96" s="43"/>
      <c r="B96" s="44"/>
      <c r="C96" s="45"/>
      <c r="D96" s="45"/>
      <c r="E96" s="53"/>
      <c r="F96" s="53"/>
    </row>
    <row r="97" customHeight="1" spans="1:6">
      <c r="A97" s="43"/>
      <c r="B97" s="44"/>
      <c r="C97" s="45"/>
      <c r="D97" s="45"/>
      <c r="E97" s="53"/>
      <c r="F97" s="53"/>
    </row>
    <row r="98" customHeight="1" spans="1:6">
      <c r="A98" s="43"/>
      <c r="B98" s="44"/>
      <c r="C98" s="45"/>
      <c r="D98" s="45"/>
      <c r="E98" s="53"/>
      <c r="F98" s="53"/>
    </row>
    <row r="99" customHeight="1" spans="1:6">
      <c r="A99" s="43"/>
      <c r="B99" s="44"/>
      <c r="C99" s="45"/>
      <c r="D99" s="45"/>
      <c r="E99" s="53"/>
      <c r="F99" s="53"/>
    </row>
    <row r="100" customHeight="1" spans="1:6">
      <c r="A100" s="43"/>
      <c r="B100" s="44"/>
      <c r="C100" s="45"/>
      <c r="D100" s="45"/>
      <c r="E100" s="53"/>
      <c r="F100" s="53"/>
    </row>
    <row r="101" customHeight="1" spans="1:6">
      <c r="A101" s="43"/>
      <c r="B101" s="44"/>
      <c r="C101" s="45"/>
      <c r="D101" s="45"/>
      <c r="E101" s="53"/>
      <c r="F101" s="53"/>
    </row>
    <row r="102" customHeight="1" spans="1:6">
      <c r="A102" s="43"/>
      <c r="B102" s="44"/>
      <c r="C102" s="45"/>
      <c r="D102" s="45"/>
      <c r="E102" s="53"/>
      <c r="F102" s="53"/>
    </row>
    <row r="103" customHeight="1" spans="1:6">
      <c r="A103" s="43"/>
      <c r="B103" s="44"/>
      <c r="C103" s="45"/>
      <c r="D103" s="45"/>
      <c r="E103" s="53"/>
      <c r="F103" s="53"/>
    </row>
    <row r="104" customHeight="1" spans="1:6">
      <c r="A104" s="43"/>
      <c r="B104" s="44"/>
      <c r="C104" s="45"/>
      <c r="D104" s="45"/>
      <c r="E104" s="53"/>
      <c r="F104" s="53"/>
    </row>
    <row r="105" customHeight="1" spans="1:6">
      <c r="A105" s="43"/>
      <c r="B105" s="44"/>
      <c r="C105" s="45"/>
      <c r="D105" s="45"/>
      <c r="E105" s="53"/>
      <c r="F105" s="53"/>
    </row>
    <row r="106" customHeight="1" spans="1:6">
      <c r="A106" s="43"/>
      <c r="B106" s="44"/>
      <c r="C106" s="45"/>
      <c r="D106" s="45"/>
      <c r="E106" s="53"/>
      <c r="F106" s="53"/>
    </row>
    <row r="107" customHeight="1" spans="1:6">
      <c r="A107" s="43"/>
      <c r="B107" s="44"/>
      <c r="C107" s="45"/>
      <c r="D107" s="45"/>
      <c r="E107" s="53"/>
      <c r="F107" s="53"/>
    </row>
    <row r="108" customHeight="1" spans="1:6">
      <c r="A108" s="43"/>
      <c r="B108" s="44"/>
      <c r="C108" s="45"/>
      <c r="D108" s="45"/>
      <c r="E108" s="53"/>
      <c r="F108" s="53"/>
    </row>
    <row r="109" customHeight="1" spans="1:6">
      <c r="A109" s="43"/>
      <c r="B109" s="44"/>
      <c r="C109" s="45"/>
      <c r="D109" s="45"/>
      <c r="E109" s="53"/>
      <c r="F109" s="53"/>
    </row>
    <row r="110" customHeight="1" spans="1:6">
      <c r="A110" s="43"/>
      <c r="B110" s="44"/>
      <c r="C110" s="45"/>
      <c r="D110" s="45"/>
      <c r="E110" s="53"/>
      <c r="F110" s="53"/>
    </row>
    <row r="111" customHeight="1" spans="1:6">
      <c r="A111" s="43"/>
      <c r="B111" s="44"/>
      <c r="C111" s="45"/>
      <c r="D111" s="45"/>
      <c r="E111" s="53"/>
      <c r="F111" s="53"/>
    </row>
    <row r="112" customHeight="1" spans="1:6">
      <c r="A112" s="43"/>
      <c r="B112" s="44"/>
      <c r="C112" s="45"/>
      <c r="D112" s="45"/>
      <c r="E112" s="53"/>
      <c r="F112" s="53"/>
    </row>
    <row r="113" customHeight="1" spans="1:6">
      <c r="A113" s="43"/>
      <c r="B113" s="44"/>
      <c r="C113" s="45"/>
      <c r="D113" s="45"/>
      <c r="E113" s="53"/>
      <c r="F113" s="53"/>
    </row>
    <row r="114" customHeight="1" spans="1:6">
      <c r="A114" s="43"/>
      <c r="B114" s="44"/>
      <c r="C114" s="45"/>
      <c r="D114" s="45"/>
      <c r="E114" s="53"/>
      <c r="F114" s="53"/>
    </row>
    <row r="115" customHeight="1" spans="1:6">
      <c r="A115" s="43"/>
      <c r="B115" s="44"/>
      <c r="C115" s="45"/>
      <c r="D115" s="45"/>
      <c r="E115" s="53"/>
      <c r="F115" s="53"/>
    </row>
    <row r="116" customHeight="1" spans="1:6">
      <c r="A116" s="43"/>
      <c r="B116" s="44"/>
      <c r="C116" s="45"/>
      <c r="D116" s="45"/>
      <c r="E116" s="53"/>
      <c r="F116" s="53"/>
    </row>
    <row r="117" customHeight="1" spans="1:6">
      <c r="A117" s="43"/>
      <c r="B117" s="44"/>
      <c r="C117" s="45"/>
      <c r="D117" s="45"/>
      <c r="E117" s="53"/>
      <c r="F117" s="53"/>
    </row>
    <row r="118" customHeight="1" spans="1:6">
      <c r="A118" s="43"/>
      <c r="B118" s="44"/>
      <c r="C118" s="45"/>
      <c r="D118" s="45"/>
      <c r="E118" s="53"/>
      <c r="F118" s="53"/>
    </row>
    <row r="119" customHeight="1" spans="1:6">
      <c r="A119" s="43"/>
      <c r="B119" s="44"/>
      <c r="C119" s="45"/>
      <c r="D119" s="45"/>
      <c r="E119" s="53"/>
      <c r="F119" s="53"/>
    </row>
    <row r="120" customHeight="1" spans="1:6">
      <c r="A120" s="43"/>
      <c r="B120" s="44"/>
      <c r="C120" s="45"/>
      <c r="D120" s="45"/>
      <c r="E120" s="53"/>
      <c r="F120" s="53"/>
    </row>
    <row r="121" customHeight="1" spans="1:6">
      <c r="A121" s="43"/>
      <c r="B121" s="44"/>
      <c r="C121" s="45"/>
      <c r="D121" s="45"/>
      <c r="E121" s="53"/>
      <c r="F121" s="53"/>
    </row>
    <row r="122" customHeight="1" spans="1:6">
      <c r="A122" s="43"/>
      <c r="B122" s="44"/>
      <c r="C122" s="45"/>
      <c r="D122" s="45"/>
      <c r="E122" s="53"/>
      <c r="F122" s="53"/>
    </row>
    <row r="123" customHeight="1" spans="1:6">
      <c r="A123" s="43"/>
      <c r="B123" s="44"/>
      <c r="C123" s="45"/>
      <c r="D123" s="45"/>
      <c r="E123" s="53"/>
      <c r="F123" s="53"/>
    </row>
    <row r="124" customHeight="1" spans="1:6">
      <c r="A124" s="43"/>
      <c r="B124" s="44"/>
      <c r="C124" s="45"/>
      <c r="D124" s="45"/>
      <c r="E124" s="53"/>
      <c r="F124" s="53"/>
    </row>
    <row r="125" customHeight="1" spans="1:6">
      <c r="A125" s="43"/>
      <c r="B125" s="44"/>
      <c r="C125" s="45"/>
      <c r="D125" s="45"/>
      <c r="E125" s="53"/>
      <c r="F125" s="53"/>
    </row>
    <row r="126" customHeight="1" spans="1:6">
      <c r="A126" s="43"/>
      <c r="B126" s="44"/>
      <c r="C126" s="45"/>
      <c r="D126" s="45"/>
      <c r="E126" s="53"/>
      <c r="F126" s="53"/>
    </row>
    <row r="127" customHeight="1" spans="1:6">
      <c r="A127" s="43"/>
      <c r="B127" s="44"/>
      <c r="C127" s="45"/>
      <c r="D127" s="45"/>
      <c r="E127" s="53"/>
      <c r="F127" s="53"/>
    </row>
    <row r="128" customHeight="1" spans="1:6">
      <c r="A128" s="43"/>
      <c r="B128" s="44"/>
      <c r="C128" s="45"/>
      <c r="D128" s="45"/>
      <c r="E128" s="53"/>
      <c r="F128" s="53"/>
    </row>
    <row r="129" customHeight="1" spans="1:6">
      <c r="A129" s="43"/>
      <c r="B129" s="44"/>
      <c r="C129" s="45"/>
      <c r="D129" s="45"/>
      <c r="E129" s="53"/>
      <c r="F129" s="53"/>
    </row>
    <row r="130" customHeight="1" spans="1:6">
      <c r="A130" s="43"/>
      <c r="B130" s="44"/>
      <c r="C130" s="45"/>
      <c r="D130" s="45"/>
      <c r="E130" s="53"/>
      <c r="F130" s="53"/>
    </row>
    <row r="131" customHeight="1" spans="1:6">
      <c r="A131" s="43"/>
      <c r="B131" s="44"/>
      <c r="C131" s="45"/>
      <c r="D131" s="45"/>
      <c r="E131" s="53"/>
      <c r="F131" s="53"/>
    </row>
    <row r="132" customHeight="1" spans="1:6">
      <c r="A132" s="43"/>
      <c r="B132" s="44"/>
      <c r="C132" s="45"/>
      <c r="D132" s="45"/>
      <c r="E132" s="53"/>
      <c r="F132" s="53"/>
    </row>
    <row r="133" customHeight="1" spans="1:6">
      <c r="A133" s="43"/>
      <c r="B133" s="44"/>
      <c r="C133" s="45"/>
      <c r="D133" s="45"/>
      <c r="E133" s="53"/>
      <c r="F133" s="53"/>
    </row>
    <row r="134" customHeight="1" spans="1:6">
      <c r="A134" s="43"/>
      <c r="B134" s="44"/>
      <c r="C134" s="45"/>
      <c r="D134" s="45"/>
      <c r="E134" s="53"/>
      <c r="F134" s="53"/>
    </row>
    <row r="135" customHeight="1" spans="1:6">
      <c r="A135" s="43"/>
      <c r="B135" s="44"/>
      <c r="C135" s="45"/>
      <c r="D135" s="45"/>
      <c r="E135" s="53"/>
      <c r="F135" s="53"/>
    </row>
    <row r="136" customHeight="1" spans="1:6">
      <c r="A136" s="43"/>
      <c r="B136" s="44"/>
      <c r="C136" s="45"/>
      <c r="D136" s="45"/>
      <c r="E136" s="53"/>
      <c r="F136" s="53"/>
    </row>
    <row r="137" customHeight="1" spans="1:6">
      <c r="A137" s="43"/>
      <c r="B137" s="44"/>
      <c r="C137" s="45"/>
      <c r="D137" s="45"/>
      <c r="E137" s="53"/>
      <c r="F137" s="53"/>
    </row>
    <row r="138" customHeight="1" spans="1:6">
      <c r="A138" s="43"/>
      <c r="B138" s="44"/>
      <c r="C138" s="45"/>
      <c r="D138" s="45"/>
      <c r="E138" s="53"/>
      <c r="F138" s="53"/>
    </row>
    <row r="139" customHeight="1" spans="1:6">
      <c r="A139" s="43"/>
      <c r="B139" s="44"/>
      <c r="C139" s="45"/>
      <c r="D139" s="45"/>
      <c r="E139" s="53"/>
      <c r="F139" s="53"/>
    </row>
    <row r="140" customHeight="1" spans="1:6">
      <c r="A140" s="43"/>
      <c r="B140" s="44"/>
      <c r="C140" s="45"/>
      <c r="D140" s="45"/>
      <c r="E140" s="53"/>
      <c r="F140" s="53"/>
    </row>
    <row r="141" customHeight="1" spans="1:6">
      <c r="A141" s="43"/>
      <c r="B141" s="44"/>
      <c r="C141" s="45"/>
      <c r="D141" s="45"/>
      <c r="E141" s="53"/>
      <c r="F141" s="53"/>
    </row>
    <row r="142" customHeight="1" spans="1:6">
      <c r="A142" s="43"/>
      <c r="B142" s="44"/>
      <c r="C142" s="45"/>
      <c r="D142" s="45"/>
      <c r="E142" s="53"/>
      <c r="F142" s="53"/>
    </row>
    <row r="143" customHeight="1" spans="1:6">
      <c r="A143" s="43"/>
      <c r="B143" s="44"/>
      <c r="C143" s="45"/>
      <c r="D143" s="45"/>
      <c r="E143" s="53"/>
      <c r="F143" s="53"/>
    </row>
    <row r="144" customHeight="1" spans="1:6">
      <c r="A144" s="43"/>
      <c r="B144" s="44"/>
      <c r="C144" s="45"/>
      <c r="D144" s="45"/>
      <c r="E144" s="53"/>
      <c r="F144" s="53"/>
    </row>
    <row r="145" customHeight="1" spans="1:6">
      <c r="A145" s="43"/>
      <c r="B145" s="44"/>
      <c r="C145" s="45"/>
      <c r="D145" s="45"/>
      <c r="E145" s="53"/>
      <c r="F145" s="53"/>
    </row>
    <row r="146" customHeight="1" spans="1:6">
      <c r="A146" s="43"/>
      <c r="B146" s="44"/>
      <c r="C146" s="45"/>
      <c r="D146" s="45"/>
      <c r="E146" s="53"/>
      <c r="F146" s="53"/>
    </row>
    <row r="147" customHeight="1" spans="1:6">
      <c r="A147" s="43"/>
      <c r="B147" s="44"/>
      <c r="C147" s="45"/>
      <c r="D147" s="45"/>
      <c r="E147" s="53"/>
      <c r="F147" s="53"/>
    </row>
    <row r="148" customHeight="1" spans="1:6">
      <c r="A148" s="43"/>
      <c r="B148" s="44"/>
      <c r="C148" s="45"/>
      <c r="D148" s="45"/>
      <c r="E148" s="53"/>
      <c r="F148" s="53"/>
    </row>
    <row r="149" customHeight="1" spans="1:6">
      <c r="A149" s="43"/>
      <c r="B149" s="44"/>
      <c r="C149" s="45"/>
      <c r="D149" s="45"/>
      <c r="E149" s="53"/>
      <c r="F149" s="53"/>
    </row>
  </sheetData>
  <mergeCells count="1">
    <mergeCell ref="A2:F2"/>
  </mergeCells>
  <printOptions horizontalCentered="1"/>
  <pageMargins left="0.393700787401575" right="0.393700787401575" top="0.78740157480315" bottom="0.78740157480315" header="0.511811023622047" footer="0.511811023622047"/>
  <pageSetup paperSize="9" scale="90" orientation="portrait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zoomScale="80" zoomScaleNormal="80" workbookViewId="0">
      <selection activeCell="N8" sqref="N8"/>
    </sheetView>
  </sheetViews>
  <sheetFormatPr defaultColWidth="9" defaultRowHeight="12"/>
  <cols>
    <col min="1" max="1" width="5.83333333333333" style="3" customWidth="1"/>
    <col min="2" max="2" width="18.5" style="4" customWidth="1"/>
    <col min="3" max="3" width="7" style="3" customWidth="1"/>
    <col min="4" max="5" width="10.8333333333333" style="3" customWidth="1"/>
    <col min="6" max="6" width="14.0833333333333" style="3" customWidth="1"/>
    <col min="7" max="7" width="37.5" style="4" customWidth="1"/>
    <col min="8" max="16384" width="9" style="4"/>
  </cols>
  <sheetData>
    <row r="1" s="1" customFormat="1" ht="31.5" customHeight="1" spans="1:7">
      <c r="A1" s="5" t="s">
        <v>44</v>
      </c>
      <c r="B1" s="5" t="s">
        <v>45</v>
      </c>
      <c r="C1" s="5" t="s">
        <v>46</v>
      </c>
      <c r="D1" s="5" t="s">
        <v>47</v>
      </c>
      <c r="E1" s="5" t="s">
        <v>48</v>
      </c>
      <c r="F1" s="12" t="s">
        <v>49</v>
      </c>
      <c r="G1" s="5" t="s">
        <v>50</v>
      </c>
    </row>
    <row r="2" s="2" customFormat="1" ht="24.75" customHeight="1" spans="1:12">
      <c r="A2" s="5" t="s">
        <v>5</v>
      </c>
      <c r="B2" s="6" t="s">
        <v>51</v>
      </c>
      <c r="C2" s="5" t="s">
        <v>52</v>
      </c>
      <c r="D2" s="7">
        <f>D3+D15</f>
        <v>10540.83</v>
      </c>
      <c r="E2" s="7" t="e">
        <f>E3+E15</f>
        <v>#REF!</v>
      </c>
      <c r="F2" s="7" t="e">
        <f>E2-D2</f>
        <v>#REF!</v>
      </c>
      <c r="G2" s="6"/>
      <c r="H2" s="13" t="e">
        <f>F2/D2</f>
        <v>#REF!</v>
      </c>
      <c r="J2" s="2">
        <v>10453.9</v>
      </c>
      <c r="K2" s="15" t="e">
        <f>E2-J2</f>
        <v>#REF!</v>
      </c>
      <c r="L2" s="15">
        <f>J2-D2</f>
        <v>-86.9300000000003</v>
      </c>
    </row>
    <row r="3" s="2" customFormat="1" ht="24.75" customHeight="1" spans="1:7">
      <c r="A3" s="5">
        <v>1</v>
      </c>
      <c r="B3" s="6" t="s">
        <v>53</v>
      </c>
      <c r="C3" s="5" t="s">
        <v>52</v>
      </c>
      <c r="D3" s="7">
        <f>SUM(D4,D5,D12,D13,D14)</f>
        <v>8065.2</v>
      </c>
      <c r="E3" s="7" t="e">
        <f>SUM(E4,E5,E12,E13,E14)</f>
        <v>#REF!</v>
      </c>
      <c r="F3" s="7" t="e">
        <f>E3-D3</f>
        <v>#REF!</v>
      </c>
      <c r="G3" s="6" t="s">
        <v>54</v>
      </c>
    </row>
    <row r="4" ht="24.75" customHeight="1" spans="1:9">
      <c r="A4" s="8">
        <v>1.1</v>
      </c>
      <c r="B4" s="9" t="s">
        <v>55</v>
      </c>
      <c r="C4" s="8" t="s">
        <v>52</v>
      </c>
      <c r="D4" s="10">
        <v>5531.19</v>
      </c>
      <c r="E4" s="10">
        <f>总概算表!F6</f>
        <v>6164.36</v>
      </c>
      <c r="F4" s="10">
        <f>E4-D4</f>
        <v>633.17</v>
      </c>
      <c r="G4" s="14" t="s">
        <v>56</v>
      </c>
      <c r="I4" s="4" t="s">
        <v>57</v>
      </c>
    </row>
    <row r="5" ht="62.25" customHeight="1" spans="1:9">
      <c r="A5" s="8">
        <v>1.2</v>
      </c>
      <c r="B5" s="9" t="s">
        <v>58</v>
      </c>
      <c r="C5" s="8" t="s">
        <v>52</v>
      </c>
      <c r="D5" s="10">
        <f>SUM(D6:D11)</f>
        <v>977.56</v>
      </c>
      <c r="E5" s="10" t="e">
        <f>SUM(E6:E11)</f>
        <v>#REF!</v>
      </c>
      <c r="F5" s="10" t="e">
        <f>E5-D5</f>
        <v>#REF!</v>
      </c>
      <c r="G5" s="14" t="s">
        <v>59</v>
      </c>
      <c r="I5" s="4">
        <f>159.33+70.36+55.2+58.58</f>
        <v>343.47</v>
      </c>
    </row>
    <row r="6" ht="22.5" customHeight="1" spans="1:7">
      <c r="A6" s="8" t="s">
        <v>60</v>
      </c>
      <c r="B6" s="11" t="s">
        <v>61</v>
      </c>
      <c r="C6" s="8" t="s">
        <v>52</v>
      </c>
      <c r="D6" s="10">
        <v>42.18</v>
      </c>
      <c r="E6" s="10" t="e">
        <f>总概算表!#REF!</f>
        <v>#REF!</v>
      </c>
      <c r="F6" s="10" t="e">
        <f t="shared" ref="F6:F16" si="0">E6-D6</f>
        <v>#REF!</v>
      </c>
      <c r="G6" s="14"/>
    </row>
    <row r="7" ht="22.5" customHeight="1" spans="1:7">
      <c r="A7" s="8" t="s">
        <v>62</v>
      </c>
      <c r="B7" s="11" t="s">
        <v>63</v>
      </c>
      <c r="C7" s="8" t="s">
        <v>52</v>
      </c>
      <c r="D7" s="10">
        <v>2.08</v>
      </c>
      <c r="E7" s="10" t="e">
        <f>总概算表!#REF!</f>
        <v>#REF!</v>
      </c>
      <c r="F7" s="10" t="e">
        <f t="shared" si="0"/>
        <v>#REF!</v>
      </c>
      <c r="G7" s="14"/>
    </row>
    <row r="8" ht="22.5" customHeight="1" spans="1:7">
      <c r="A8" s="8" t="s">
        <v>64</v>
      </c>
      <c r="B8" s="11" t="s">
        <v>65</v>
      </c>
      <c r="C8" s="8" t="s">
        <v>52</v>
      </c>
      <c r="D8" s="10">
        <v>133.2</v>
      </c>
      <c r="E8" s="10" t="e">
        <f>总概算表!#REF!</f>
        <v>#REF!</v>
      </c>
      <c r="F8" s="10" t="e">
        <f t="shared" si="0"/>
        <v>#REF!</v>
      </c>
      <c r="G8" s="14"/>
    </row>
    <row r="9" ht="22.5" customHeight="1" spans="1:7">
      <c r="A9" s="8" t="s">
        <v>66</v>
      </c>
      <c r="B9" s="11" t="s">
        <v>67</v>
      </c>
      <c r="C9" s="8" t="s">
        <v>52</v>
      </c>
      <c r="D9" s="10">
        <v>710.4</v>
      </c>
      <c r="E9" s="10" t="e">
        <f>总概算表!#REF!</f>
        <v>#REF!</v>
      </c>
      <c r="F9" s="10" t="e">
        <f t="shared" si="0"/>
        <v>#REF!</v>
      </c>
      <c r="G9" s="14"/>
    </row>
    <row r="10" ht="22.5" customHeight="1" spans="1:7">
      <c r="A10" s="8" t="s">
        <v>68</v>
      </c>
      <c r="B10" s="11" t="s">
        <v>69</v>
      </c>
      <c r="C10" s="8" t="s">
        <v>52</v>
      </c>
      <c r="D10" s="10">
        <v>88.8</v>
      </c>
      <c r="E10" s="10" t="e">
        <f>总概算表!#REF!</f>
        <v>#REF!</v>
      </c>
      <c r="F10" s="10" t="e">
        <f t="shared" si="0"/>
        <v>#REF!</v>
      </c>
      <c r="G10" s="14" t="s">
        <v>70</v>
      </c>
    </row>
    <row r="11" ht="22.5" customHeight="1" spans="1:7">
      <c r="A11" s="8" t="s">
        <v>71</v>
      </c>
      <c r="B11" s="11" t="s">
        <v>72</v>
      </c>
      <c r="C11" s="8" t="s">
        <v>52</v>
      </c>
      <c r="D11" s="10">
        <v>0.9</v>
      </c>
      <c r="E11" s="10" t="e">
        <f>总概算表!#REF!</f>
        <v>#REF!</v>
      </c>
      <c r="F11" s="10" t="e">
        <f t="shared" si="0"/>
        <v>#REF!</v>
      </c>
      <c r="G11" s="14"/>
    </row>
    <row r="12" ht="24.75" customHeight="1" spans="1:7">
      <c r="A12" s="8">
        <v>1.3</v>
      </c>
      <c r="B12" s="9" t="s">
        <v>10</v>
      </c>
      <c r="C12" s="8" t="s">
        <v>52</v>
      </c>
      <c r="D12" s="10">
        <v>670.63</v>
      </c>
      <c r="E12" s="10">
        <f>总概算表!F8</f>
        <v>18.68</v>
      </c>
      <c r="F12" s="10">
        <f t="shared" si="0"/>
        <v>-651.95</v>
      </c>
      <c r="G12" s="9" t="s">
        <v>73</v>
      </c>
    </row>
    <row r="13" ht="24.75" customHeight="1" spans="1:7">
      <c r="A13" s="8">
        <v>1.4</v>
      </c>
      <c r="B13" s="9" t="s">
        <v>11</v>
      </c>
      <c r="C13" s="8" t="s">
        <v>52</v>
      </c>
      <c r="D13" s="10">
        <v>612.76</v>
      </c>
      <c r="E13" s="10">
        <f>总概算表!F9</f>
        <v>83.93</v>
      </c>
      <c r="F13" s="10">
        <f t="shared" si="0"/>
        <v>-528.83</v>
      </c>
      <c r="G13" s="9" t="s">
        <v>74</v>
      </c>
    </row>
    <row r="14" ht="39" customHeight="1" spans="1:7">
      <c r="A14" s="8">
        <v>1.5</v>
      </c>
      <c r="B14" s="9" t="s">
        <v>12</v>
      </c>
      <c r="C14" s="8" t="s">
        <v>52</v>
      </c>
      <c r="D14" s="10">
        <v>273.06</v>
      </c>
      <c r="E14" s="10" t="e">
        <f>总概算表!#REF!</f>
        <v>#REF!</v>
      </c>
      <c r="F14" s="10" t="e">
        <f t="shared" si="0"/>
        <v>#REF!</v>
      </c>
      <c r="G14" s="14" t="s">
        <v>75</v>
      </c>
    </row>
    <row r="15" s="2" customFormat="1" ht="24.75" customHeight="1" spans="1:7">
      <c r="A15" s="5">
        <v>2</v>
      </c>
      <c r="B15" s="6" t="s">
        <v>76</v>
      </c>
      <c r="C15" s="5" t="s">
        <v>52</v>
      </c>
      <c r="D15" s="7">
        <f>SUM(D16,D17,D24,D25)</f>
        <v>2475.63</v>
      </c>
      <c r="E15" s="7" t="e">
        <f>SUM(E16,E17,E24,E25)</f>
        <v>#REF!</v>
      </c>
      <c r="F15" s="7" t="e">
        <f t="shared" si="0"/>
        <v>#REF!</v>
      </c>
      <c r="G15" s="6" t="s">
        <v>77</v>
      </c>
    </row>
    <row r="16" ht="24.75" customHeight="1" spans="1:8">
      <c r="A16" s="8">
        <v>1.1</v>
      </c>
      <c r="B16" s="9" t="s">
        <v>55</v>
      </c>
      <c r="C16" s="8" t="s">
        <v>52</v>
      </c>
      <c r="D16" s="10">
        <v>1969.07</v>
      </c>
      <c r="E16" s="10">
        <f>总概算表!F12+总概算表!F17</f>
        <v>2138.22</v>
      </c>
      <c r="F16" s="10">
        <f t="shared" si="0"/>
        <v>169.15</v>
      </c>
      <c r="G16" s="14" t="s">
        <v>56</v>
      </c>
      <c r="H16" s="4" t="s">
        <v>78</v>
      </c>
    </row>
    <row r="17" ht="42" customHeight="1" spans="1:8">
      <c r="A17" s="8">
        <v>1.2</v>
      </c>
      <c r="B17" s="9" t="s">
        <v>58</v>
      </c>
      <c r="C17" s="8" t="s">
        <v>52</v>
      </c>
      <c r="D17" s="10">
        <f>SUM(D18:D23)</f>
        <v>244.26</v>
      </c>
      <c r="E17" s="10" t="e">
        <f>SUM(E18:E23)</f>
        <v>#REF!</v>
      </c>
      <c r="F17" s="10" t="e">
        <f t="shared" ref="F17:F26" si="1">E17-D17</f>
        <v>#REF!</v>
      </c>
      <c r="G17" s="14" t="s">
        <v>79</v>
      </c>
      <c r="H17" s="4" t="e">
        <f>总概算表!#REF!+总概算表!#REF!+总概算表!#REF!+总概算表!#REF!+总概算表!#REF!</f>
        <v>#REF!</v>
      </c>
    </row>
    <row r="18" ht="22.5" customHeight="1" spans="1:7">
      <c r="A18" s="8" t="s">
        <v>60</v>
      </c>
      <c r="B18" s="11" t="s">
        <v>61</v>
      </c>
      <c r="C18" s="8" t="s">
        <v>52</v>
      </c>
      <c r="D18" s="10"/>
      <c r="E18" s="10" t="e">
        <f>总概算表!#REF!</f>
        <v>#REF!</v>
      </c>
      <c r="F18" s="10" t="e">
        <f t="shared" si="1"/>
        <v>#REF!</v>
      </c>
      <c r="G18" s="14"/>
    </row>
    <row r="19" ht="22.5" customHeight="1" spans="1:7">
      <c r="A19" s="8" t="s">
        <v>62</v>
      </c>
      <c r="B19" s="11" t="s">
        <v>63</v>
      </c>
      <c r="C19" s="8" t="s">
        <v>52</v>
      </c>
      <c r="D19" s="10"/>
      <c r="E19" s="10" t="e">
        <f>总概算表!#REF!+总概算表!#REF!</f>
        <v>#REF!</v>
      </c>
      <c r="F19" s="10" t="e">
        <f t="shared" si="1"/>
        <v>#REF!</v>
      </c>
      <c r="G19" s="14"/>
    </row>
    <row r="20" ht="22.5" customHeight="1" spans="1:7">
      <c r="A20" s="8" t="s">
        <v>64</v>
      </c>
      <c r="B20" s="11" t="s">
        <v>65</v>
      </c>
      <c r="C20" s="8" t="s">
        <v>52</v>
      </c>
      <c r="D20" s="10">
        <v>43.75</v>
      </c>
      <c r="E20" s="10" t="e">
        <f>总概算表!#REF!+总概算表!#REF!</f>
        <v>#REF!</v>
      </c>
      <c r="F20" s="10" t="e">
        <f t="shared" si="1"/>
        <v>#REF!</v>
      </c>
      <c r="G20" s="14"/>
    </row>
    <row r="21" ht="22.5" customHeight="1" spans="1:7">
      <c r="A21" s="8" t="s">
        <v>66</v>
      </c>
      <c r="B21" s="11" t="s">
        <v>67</v>
      </c>
      <c r="C21" s="8" t="s">
        <v>52</v>
      </c>
      <c r="D21" s="10">
        <v>200</v>
      </c>
      <c r="E21" s="10" t="e">
        <f>总概算表!#REF!+总概算表!#REF!</f>
        <v>#REF!</v>
      </c>
      <c r="F21" s="10" t="e">
        <f t="shared" si="1"/>
        <v>#REF!</v>
      </c>
      <c r="G21" s="14"/>
    </row>
    <row r="22" ht="22.5" customHeight="1" spans="1:7">
      <c r="A22" s="8" t="s">
        <v>68</v>
      </c>
      <c r="B22" s="11" t="s">
        <v>69</v>
      </c>
      <c r="C22" s="8" t="s">
        <v>52</v>
      </c>
      <c r="D22" s="10"/>
      <c r="E22" s="10" t="e">
        <f>总概算表!#REF!+总概算表!#REF!</f>
        <v>#REF!</v>
      </c>
      <c r="F22" s="10" t="e">
        <f t="shared" si="1"/>
        <v>#REF!</v>
      </c>
      <c r="G22" s="14"/>
    </row>
    <row r="23" ht="22.5" customHeight="1" spans="1:7">
      <c r="A23" s="8" t="s">
        <v>71</v>
      </c>
      <c r="B23" s="11" t="s">
        <v>72</v>
      </c>
      <c r="C23" s="8" t="s">
        <v>52</v>
      </c>
      <c r="D23" s="10">
        <v>0.51</v>
      </c>
      <c r="E23" s="10" t="e">
        <f>总概算表!#REF!+总概算表!#REF!</f>
        <v>#REF!</v>
      </c>
      <c r="F23" s="10" t="e">
        <f t="shared" si="1"/>
        <v>#REF!</v>
      </c>
      <c r="G23" s="14"/>
    </row>
    <row r="24" ht="24.75" customHeight="1" spans="1:7">
      <c r="A24" s="8">
        <v>1.3</v>
      </c>
      <c r="B24" s="9" t="s">
        <v>10</v>
      </c>
      <c r="C24" s="8" t="s">
        <v>52</v>
      </c>
      <c r="D24" s="10"/>
      <c r="E24" s="10">
        <f>总概算表!F14+总概算表!F19</f>
        <v>37.82</v>
      </c>
      <c r="F24" s="10">
        <f t="shared" si="1"/>
        <v>37.82</v>
      </c>
      <c r="G24" s="9" t="s">
        <v>80</v>
      </c>
    </row>
    <row r="25" ht="24.75" customHeight="1" spans="1:7">
      <c r="A25" s="8">
        <v>1.4</v>
      </c>
      <c r="B25" s="9" t="s">
        <v>11</v>
      </c>
      <c r="C25" s="8" t="s">
        <v>52</v>
      </c>
      <c r="D25" s="10">
        <v>262.3</v>
      </c>
      <c r="E25" s="10">
        <f>总概算表!F15</f>
        <v>54.5</v>
      </c>
      <c r="F25" s="10">
        <f t="shared" si="1"/>
        <v>-207.8</v>
      </c>
      <c r="G25" s="9" t="s">
        <v>74</v>
      </c>
    </row>
    <row r="26" s="2" customFormat="1" ht="24.75" customHeight="1" spans="1:7">
      <c r="A26" s="5" t="s">
        <v>19</v>
      </c>
      <c r="B26" s="6" t="s">
        <v>81</v>
      </c>
      <c r="C26" s="5" t="s">
        <v>52</v>
      </c>
      <c r="D26" s="7">
        <v>1266.98</v>
      </c>
      <c r="E26" s="7">
        <f>总概算表!F20</f>
        <v>887.87288</v>
      </c>
      <c r="F26" s="7">
        <f t="shared" si="1"/>
        <v>-379.10712</v>
      </c>
      <c r="G26" s="6" t="s">
        <v>82</v>
      </c>
    </row>
    <row r="27" s="2" customFormat="1" ht="24.75" customHeight="1" spans="1:7">
      <c r="A27" s="5" t="s">
        <v>34</v>
      </c>
      <c r="B27" s="6" t="s">
        <v>35</v>
      </c>
      <c r="C27" s="5" t="s">
        <v>52</v>
      </c>
      <c r="D27" s="7">
        <v>1180.78</v>
      </c>
      <c r="E27" s="7">
        <f>总概算表!F34</f>
        <v>680.523797772</v>
      </c>
      <c r="F27" s="7">
        <f t="shared" ref="F27:F28" si="2">E27-D27</f>
        <v>-500.256202228</v>
      </c>
      <c r="G27" s="6" t="s">
        <v>83</v>
      </c>
    </row>
    <row r="28" s="2" customFormat="1" ht="24.75" customHeight="1" spans="1:8">
      <c r="A28" s="5" t="s">
        <v>36</v>
      </c>
      <c r="B28" s="6" t="s">
        <v>37</v>
      </c>
      <c r="C28" s="5" t="s">
        <v>52</v>
      </c>
      <c r="D28" s="7">
        <f>SUM(D2,D26,D27)</f>
        <v>12988.59</v>
      </c>
      <c r="E28" s="7" t="e">
        <f>SUM(E2,E26,E27)</f>
        <v>#REF!</v>
      </c>
      <c r="F28" s="7" t="e">
        <f t="shared" si="2"/>
        <v>#REF!</v>
      </c>
      <c r="G28" s="6"/>
      <c r="H28" s="13" t="e">
        <f>F28/D28</f>
        <v>#REF!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总概算表</vt:lpstr>
      <vt:lpstr>与批复可研对比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021491</dc:creator>
  <cp:lastModifiedBy>uos</cp:lastModifiedBy>
  <dcterms:created xsi:type="dcterms:W3CDTF">2023-06-15T01:27:00Z</dcterms:created>
  <dcterms:modified xsi:type="dcterms:W3CDTF">2025-11-10T11:49:26Z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eadingLayout">
    <vt:bool>false</vt:bool>
  </property>
  <property fmtid="{D5CDD505-2E9C-101B-9397-08002B2CF9AE}" pid="4" name="ICV">
    <vt:lpwstr>E5609C91CD2B28BCC66011698749D390_43</vt:lpwstr>
  </property>
</Properties>
</file>