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1" activeTab="2"/>
  </bookViews>
  <sheets>
    <sheet name="B.0.1 总概算表" sheetId="1" r:id="rId1"/>
    <sheet name="B.0.10 总概算对比表" sheetId="2" r:id="rId2"/>
    <sheet name="B.0.17 概算汇总表（万元）" sheetId="4" r:id="rId3"/>
  </sheets>
  <definedNames>
    <definedName name="_xlnm.Print_Area" localSheetId="2">'B.0.17 概算汇总表（万元）'!$A$1:$F$23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<sst xmlns="http://schemas.openxmlformats.org/spreadsheetml/2006/main" count="86" uniqueCount="52">
  <si>
    <t>B.0.1 总 概 算 表</t>
  </si>
  <si>
    <t>总概算编号：001</t>
  </si>
  <si>
    <t>序号</t>
  </si>
  <si>
    <t>概算
编号</t>
  </si>
  <si>
    <t>工程项目或
费用名称</t>
  </si>
  <si>
    <t>建安
工程费</t>
  </si>
  <si>
    <t>设备
购置费</t>
  </si>
  <si>
    <t>其他
费用</t>
  </si>
  <si>
    <t>合计</t>
  </si>
  <si>
    <t>占总投资
比例（%）</t>
  </si>
  <si>
    <t>1</t>
  </si>
  <si>
    <t>工程费用</t>
  </si>
  <si>
    <t>1.1</t>
  </si>
  <si>
    <t>潞州区文化馆多功能厅提升改造工程</t>
  </si>
  <si>
    <t>1.1.1</t>
  </si>
  <si>
    <t>建安工程费</t>
  </si>
  <si>
    <t>1.1.2</t>
  </si>
  <si>
    <t>设备购置费</t>
  </si>
  <si>
    <t>2</t>
  </si>
  <si>
    <t>工程建设其他费用</t>
  </si>
  <si>
    <t>3</t>
  </si>
  <si>
    <t>预备费</t>
  </si>
  <si>
    <t>3.1</t>
  </si>
  <si>
    <t>基本预备费</t>
  </si>
  <si>
    <t>4</t>
  </si>
  <si>
    <t>建设项目概算总投资</t>
  </si>
  <si>
    <t>编制人：</t>
  </si>
  <si>
    <t>可研估算与初设概算对比表</t>
  </si>
  <si>
    <t>可研估算价值</t>
  </si>
  <si>
    <t>调整概算</t>
  </si>
  <si>
    <t>差额
(调整概算-
可研估算价值)</t>
  </si>
  <si>
    <t>备注</t>
  </si>
  <si>
    <t>编制人:</t>
  </si>
  <si>
    <t>附件：</t>
  </si>
  <si>
    <t>长治市上党区 2025 年西池乡、东和乡农村人居环境整治项目
概算核定表</t>
  </si>
  <si>
    <t>工程建设费用</t>
  </si>
  <si>
    <t>其他费用</t>
  </si>
  <si>
    <t>一</t>
  </si>
  <si>
    <t>二</t>
  </si>
  <si>
    <t>建设单位管理费</t>
  </si>
  <si>
    <t>工程监理费</t>
  </si>
  <si>
    <t>招标代理费</t>
  </si>
  <si>
    <t>工程设计费</t>
  </si>
  <si>
    <t>初步设计费</t>
  </si>
  <si>
    <t>施工图设计费</t>
  </si>
  <si>
    <t>造价咨询费</t>
  </si>
  <si>
    <t>可研报告编制费</t>
  </si>
  <si>
    <t>稳评报告编制费</t>
  </si>
  <si>
    <t>场地准备及临时设施费</t>
  </si>
  <si>
    <t>工程保险费</t>
  </si>
  <si>
    <t>工程质量检测费</t>
  </si>
  <si>
    <t>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</si>
</sst>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32">
    <font>
      <sz val="9"/>
      <color theme="1"/>
      <name val="??"/>
      <charset val="134"/>
      <scheme val="minor"/>
    </font>
    <font>
      <sz val="12"/>
      <color theme="1"/>
      <name val="仿宋_GB2312"/>
      <charset val="134"/>
    </font>
    <font>
      <sz val="9"/>
      <color theme="1"/>
      <name val="仿宋_GB2312"/>
      <charset val="134"/>
    </font>
    <font>
      <b/>
      <sz val="16"/>
      <name val="方正小标宋简体"/>
      <charset val="134"/>
    </font>
    <font>
      <b/>
      <sz val="20"/>
      <name val="仿宋_GB2312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20"/>
      <name val="宋体"/>
      <charset val="134"/>
    </font>
    <font>
      <sz val="10"/>
      <name val="宋体"/>
      <charset val="134"/>
    </font>
    <font>
      <sz val="10"/>
      <color theme="1"/>
      <name val="方正仿宋_GB18030"/>
      <charset val="134"/>
    </font>
    <font>
      <sz val="9"/>
      <name val="宋体"/>
      <charset val="134"/>
    </font>
    <font>
      <sz val="11"/>
      <color theme="1"/>
      <name val="方正仿宋_GB18030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00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2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24" applyNumberFormat="0" applyAlignment="0" applyProtection="0">
      <alignment vertical="center"/>
    </xf>
    <xf numFmtId="0" fontId="22" fillId="6" borderId="25" applyNumberFormat="0" applyAlignment="0" applyProtection="0">
      <alignment vertical="center"/>
    </xf>
    <xf numFmtId="0" fontId="23" fillId="6" borderId="24" applyNumberFormat="0" applyAlignment="0" applyProtection="0">
      <alignment vertical="center"/>
    </xf>
    <xf numFmtId="0" fontId="24" fillId="7" borderId="26" applyNumberFormat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0" borderId="0"/>
  </cellStyleXfs>
  <cellXfs count="57">
    <xf numFmtId="0" fontId="0" fillId="0" borderId="0" xfId="49"/>
    <xf numFmtId="0" fontId="1" fillId="0" borderId="0" xfId="49" applyFont="1" applyFill="1" applyBorder="1" applyAlignment="1">
      <alignment horizontal="center"/>
    </xf>
    <xf numFmtId="0" fontId="2" fillId="0" borderId="0" xfId="49" applyFont="1" applyFill="1" applyBorder="1" applyAlignment="1">
      <alignment horizontal="center"/>
    </xf>
    <xf numFmtId="0" fontId="3" fillId="0" borderId="0" xfId="49" applyFont="1" applyFill="1" applyBorder="1" applyAlignment="1">
      <alignment horizontal="center" vertical="center" wrapText="1"/>
    </xf>
    <xf numFmtId="0" fontId="4" fillId="0" borderId="0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/>
    </xf>
    <xf numFmtId="176" fontId="5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2" borderId="0" xfId="49" applyFont="1" applyFill="1" applyAlignment="1">
      <alignment horizontal="center" vertical="center" wrapText="1"/>
    </xf>
    <xf numFmtId="0" fontId="8" fillId="2" borderId="0" xfId="49" applyFont="1" applyFill="1" applyAlignment="1">
      <alignment horizontal="left" wrapText="1"/>
    </xf>
    <xf numFmtId="0" fontId="8" fillId="2" borderId="2" xfId="49" applyFont="1" applyFill="1" applyBorder="1" applyAlignment="1">
      <alignment horizontal="center" vertical="center" wrapText="1"/>
    </xf>
    <xf numFmtId="0" fontId="8" fillId="2" borderId="3" xfId="49" applyFont="1" applyFill="1" applyBorder="1" applyAlignment="1">
      <alignment horizontal="center" vertical="center" wrapText="1"/>
    </xf>
    <xf numFmtId="0" fontId="8" fillId="2" borderId="4" xfId="49" applyFont="1" applyFill="1" applyBorder="1" applyAlignment="1">
      <alignment horizontal="center" vertical="center" wrapText="1"/>
    </xf>
    <xf numFmtId="0" fontId="8" fillId="2" borderId="5" xfId="49" applyFont="1" applyFill="1" applyBorder="1" applyAlignment="1">
      <alignment horizontal="center" vertical="center" wrapText="1"/>
    </xf>
    <xf numFmtId="0" fontId="8" fillId="2" borderId="5" xfId="49" applyFont="1" applyFill="1" applyBorder="1" applyAlignment="1">
      <alignment horizontal="left" vertical="center" wrapText="1"/>
    </xf>
    <xf numFmtId="176" fontId="8" fillId="2" borderId="5" xfId="49" applyNumberFormat="1" applyFont="1" applyFill="1" applyBorder="1" applyAlignment="1">
      <alignment horizontal="right" vertical="center" wrapText="1"/>
    </xf>
    <xf numFmtId="0" fontId="9" fillId="0" borderId="6" xfId="0" applyFont="1" applyFill="1" applyBorder="1" applyAlignment="1">
      <alignment horizontal="left" vertical="center" wrapText="1"/>
    </xf>
    <xf numFmtId="176" fontId="0" fillId="0" borderId="0" xfId="49" applyNumberFormat="1"/>
    <xf numFmtId="0" fontId="8" fillId="3" borderId="4" xfId="49" applyFont="1" applyFill="1" applyBorder="1" applyAlignment="1">
      <alignment horizontal="center" vertical="center" wrapText="1"/>
    </xf>
    <xf numFmtId="0" fontId="8" fillId="3" borderId="5" xfId="49" applyFont="1" applyFill="1" applyBorder="1" applyAlignment="1">
      <alignment horizontal="left" vertical="center" wrapText="1"/>
    </xf>
    <xf numFmtId="176" fontId="8" fillId="3" borderId="5" xfId="49" applyNumberFormat="1" applyFont="1" applyFill="1" applyBorder="1" applyAlignment="1">
      <alignment horizontal="right" vertical="center" wrapText="1"/>
    </xf>
    <xf numFmtId="0" fontId="8" fillId="2" borderId="5" xfId="49" applyFont="1" applyFill="1" applyBorder="1" applyAlignment="1">
      <alignment horizontal="right" vertical="center" wrapText="1"/>
    </xf>
    <xf numFmtId="0" fontId="8" fillId="2" borderId="7" xfId="49" applyFont="1" applyFill="1" applyBorder="1" applyAlignment="1">
      <alignment horizontal="center" vertical="center" wrapText="1"/>
    </xf>
    <xf numFmtId="0" fontId="8" fillId="2" borderId="8" xfId="49" applyFont="1" applyFill="1" applyBorder="1" applyAlignment="1">
      <alignment horizontal="left" vertical="center" wrapText="1"/>
    </xf>
    <xf numFmtId="0" fontId="8" fillId="2" borderId="8" xfId="49" applyFont="1" applyFill="1" applyBorder="1" applyAlignment="1">
      <alignment horizontal="right" vertical="center" wrapText="1"/>
    </xf>
    <xf numFmtId="0" fontId="10" fillId="2" borderId="0" xfId="49" applyFont="1" applyFill="1" applyAlignment="1">
      <alignment horizontal="left" vertical="center" wrapText="1"/>
    </xf>
    <xf numFmtId="0" fontId="10" fillId="2" borderId="0" xfId="49" applyFont="1" applyFill="1" applyAlignment="1">
      <alignment horizontal="center" vertical="center" wrapText="1"/>
    </xf>
    <xf numFmtId="0" fontId="8" fillId="2" borderId="0" xfId="49" applyFont="1" applyFill="1" applyAlignment="1">
      <alignment horizontal="right" wrapText="1"/>
    </xf>
    <xf numFmtId="0" fontId="8" fillId="2" borderId="9" xfId="49" applyFont="1" applyFill="1" applyBorder="1" applyAlignment="1">
      <alignment horizontal="center" vertical="center" wrapText="1"/>
    </xf>
    <xf numFmtId="0" fontId="8" fillId="2" borderId="10" xfId="49" applyFont="1" applyFill="1" applyBorder="1" applyAlignment="1">
      <alignment horizontal="center" vertical="center" wrapText="1"/>
    </xf>
    <xf numFmtId="0" fontId="8" fillId="2" borderId="10" xfId="49" applyFont="1" applyFill="1" applyBorder="1" applyAlignment="1">
      <alignment horizontal="left" vertical="center" wrapText="1"/>
    </xf>
    <xf numFmtId="0" fontId="8" fillId="3" borderId="10" xfId="49" applyFont="1" applyFill="1" applyBorder="1" applyAlignment="1">
      <alignment horizontal="left" vertical="center" wrapText="1"/>
    </xf>
    <xf numFmtId="0" fontId="8" fillId="2" borderId="11" xfId="49" applyFont="1" applyFill="1" applyBorder="1" applyAlignment="1">
      <alignment horizontal="left" vertical="center" wrapText="1"/>
    </xf>
    <xf numFmtId="0" fontId="10" fillId="2" borderId="0" xfId="49" applyFont="1" applyFill="1" applyAlignment="1">
      <alignment horizontal="right" vertical="center" wrapText="1"/>
    </xf>
    <xf numFmtId="0" fontId="7" fillId="2" borderId="0" xfId="49" applyFont="1" applyFill="1" applyAlignment="1">
      <alignment horizontal="right" vertical="center" wrapText="1"/>
    </xf>
    <xf numFmtId="0" fontId="8" fillId="2" borderId="12" xfId="49" applyFont="1" applyFill="1" applyBorder="1" applyAlignment="1">
      <alignment horizontal="center" vertical="center" wrapText="1"/>
    </xf>
    <xf numFmtId="0" fontId="8" fillId="2" borderId="13" xfId="49" applyFont="1" applyFill="1" applyBorder="1" applyAlignment="1">
      <alignment horizontal="center" vertical="center" wrapText="1"/>
    </xf>
    <xf numFmtId="0" fontId="8" fillId="2" borderId="14" xfId="49" applyFont="1" applyFill="1" applyBorder="1" applyAlignment="1">
      <alignment horizontal="center" vertical="center" wrapText="1"/>
    </xf>
    <xf numFmtId="0" fontId="8" fillId="2" borderId="15" xfId="49" applyFont="1" applyFill="1" applyBorder="1" applyAlignment="1">
      <alignment horizontal="center" vertical="center" wrapText="1"/>
    </xf>
    <xf numFmtId="0" fontId="8" fillId="2" borderId="16" xfId="49" applyFont="1" applyFill="1" applyBorder="1" applyAlignment="1">
      <alignment horizontal="center" vertical="center" wrapText="1"/>
    </xf>
    <xf numFmtId="0" fontId="8" fillId="3" borderId="15" xfId="49" applyFont="1" applyFill="1" applyBorder="1" applyAlignment="1">
      <alignment horizontal="center" vertical="center" wrapText="1"/>
    </xf>
    <xf numFmtId="0" fontId="8" fillId="3" borderId="5" xfId="49" applyFont="1" applyFill="1" applyBorder="1" applyAlignment="1">
      <alignment horizontal="center" vertical="center" wrapText="1"/>
    </xf>
    <xf numFmtId="0" fontId="8" fillId="3" borderId="5" xfId="49" applyFont="1" applyFill="1" applyBorder="1" applyAlignment="1">
      <alignment horizontal="right" vertical="center" wrapText="1"/>
    </xf>
    <xf numFmtId="177" fontId="8" fillId="3" borderId="16" xfId="49" applyNumberFormat="1" applyFont="1" applyFill="1" applyBorder="1" applyAlignment="1">
      <alignment horizontal="right" vertical="center" wrapText="1"/>
    </xf>
    <xf numFmtId="0" fontId="8" fillId="2" borderId="16" xfId="49" applyFont="1" applyFill="1" applyBorder="1" applyAlignment="1">
      <alignment horizontal="righ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right" vertical="center" wrapText="1"/>
    </xf>
    <xf numFmtId="176" fontId="8" fillId="3" borderId="17" xfId="49" applyNumberFormat="1" applyFont="1" applyFill="1" applyBorder="1" applyAlignment="1">
      <alignment horizontal="right" vertical="center" wrapText="1"/>
    </xf>
    <xf numFmtId="0" fontId="8" fillId="3" borderId="16" xfId="49" applyFont="1" applyFill="1" applyBorder="1" applyAlignment="1">
      <alignment horizontal="right" vertical="center" wrapText="1"/>
    </xf>
    <xf numFmtId="0" fontId="8" fillId="2" borderId="18" xfId="49" applyFont="1" applyFill="1" applyBorder="1" applyAlignment="1">
      <alignment horizontal="center" vertical="center" wrapText="1"/>
    </xf>
    <xf numFmtId="0" fontId="8" fillId="2" borderId="19" xfId="49" applyFont="1" applyFill="1" applyBorder="1" applyAlignment="1">
      <alignment horizontal="center" vertical="center" wrapText="1"/>
    </xf>
    <xf numFmtId="0" fontId="8" fillId="2" borderId="19" xfId="49" applyFont="1" applyFill="1" applyBorder="1" applyAlignment="1">
      <alignment horizontal="left" vertical="center" wrapText="1"/>
    </xf>
    <xf numFmtId="0" fontId="8" fillId="2" borderId="19" xfId="49" applyFont="1" applyFill="1" applyBorder="1" applyAlignment="1">
      <alignment horizontal="right" vertical="center" wrapText="1"/>
    </xf>
    <xf numFmtId="0" fontId="8" fillId="2" borderId="20" xfId="49" applyFont="1" applyFill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showGridLines="0" zoomScale="85" zoomScaleNormal="85" workbookViewId="0">
      <selection activeCell="G18" sqref="G18"/>
    </sheetView>
  </sheetViews>
  <sheetFormatPr defaultColWidth="9" defaultRowHeight="12" outlineLevelCol="7"/>
  <cols>
    <col min="1" max="1" width="16.0761904761905" customWidth="1"/>
    <col min="2" max="2" width="13.5238095238095" customWidth="1"/>
    <col min="3" max="3" width="32.6666666666667" customWidth="1"/>
    <col min="4" max="7" width="18.1428571428571" customWidth="1"/>
    <col min="8" max="8" width="17.8095238095238" customWidth="1"/>
  </cols>
  <sheetData>
    <row r="1" ht="39.75" customHeight="1" spans="1:8">
      <c r="A1" s="11" t="s">
        <v>0</v>
      </c>
      <c r="B1" s="11"/>
      <c r="C1" s="11"/>
      <c r="D1" s="11"/>
      <c r="E1" s="11"/>
      <c r="F1" s="11"/>
      <c r="G1" s="11"/>
      <c r="H1" s="37"/>
    </row>
    <row r="2" ht="28.5" customHeight="1" spans="1:8">
      <c r="A2" s="12" t="s">
        <v>1</v>
      </c>
      <c r="B2" s="12"/>
      <c r="C2" s="12"/>
      <c r="D2" s="12"/>
      <c r="E2" s="12"/>
      <c r="F2" s="12"/>
      <c r="G2" s="12"/>
      <c r="H2" s="30"/>
    </row>
    <row r="3" ht="19" customHeight="1" spans="1:8">
      <c r="A3" s="38" t="s">
        <v>2</v>
      </c>
      <c r="B3" s="39" t="s">
        <v>3</v>
      </c>
      <c r="C3" s="39" t="s">
        <v>4</v>
      </c>
      <c r="D3" s="39" t="s">
        <v>5</v>
      </c>
      <c r="E3" s="39" t="s">
        <v>6</v>
      </c>
      <c r="F3" s="39" t="s">
        <v>7</v>
      </c>
      <c r="G3" s="39" t="s">
        <v>8</v>
      </c>
      <c r="H3" s="40" t="s">
        <v>9</v>
      </c>
    </row>
    <row r="4" ht="19" customHeight="1" spans="1:8">
      <c r="A4" s="41"/>
      <c r="B4" s="16"/>
      <c r="C4" s="16"/>
      <c r="D4" s="16"/>
      <c r="E4" s="16"/>
      <c r="F4" s="16"/>
      <c r="G4" s="16"/>
      <c r="H4" s="42"/>
    </row>
    <row r="5" ht="37" customHeight="1" spans="1:8">
      <c r="A5" s="43" t="s">
        <v>10</v>
      </c>
      <c r="B5" s="44"/>
      <c r="C5" s="22" t="s">
        <v>11</v>
      </c>
      <c r="D5" s="45">
        <f>D6</f>
        <v>11047.78</v>
      </c>
      <c r="E5" s="45"/>
      <c r="F5" s="23"/>
      <c r="G5" s="23">
        <f>G6</f>
        <v>11047.78</v>
      </c>
      <c r="H5" s="46">
        <f>G5/G12*100</f>
        <v>88.5098019115059</v>
      </c>
    </row>
    <row r="6" ht="37" customHeight="1" spans="1:8">
      <c r="A6" s="41" t="s">
        <v>12</v>
      </c>
      <c r="B6" s="16"/>
      <c r="C6" s="17" t="s">
        <v>13</v>
      </c>
      <c r="D6" s="24">
        <f>D7+D8</f>
        <v>11047.78</v>
      </c>
      <c r="E6" s="24"/>
      <c r="F6" s="18"/>
      <c r="G6" s="18">
        <f>SUM(D6:F6)</f>
        <v>11047.78</v>
      </c>
      <c r="H6" s="47"/>
    </row>
    <row r="7" ht="37" customHeight="1" spans="1:8">
      <c r="A7" s="41" t="s">
        <v>14</v>
      </c>
      <c r="B7" s="16"/>
      <c r="C7" s="48" t="s">
        <v>15</v>
      </c>
      <c r="D7" s="49">
        <v>11047.78</v>
      </c>
      <c r="E7" s="24"/>
      <c r="F7" s="18"/>
      <c r="G7" s="18">
        <f>SUM(D7:F7)</f>
        <v>11047.78</v>
      </c>
      <c r="H7" s="47"/>
    </row>
    <row r="8" ht="37" customHeight="1" spans="1:8">
      <c r="A8" s="41" t="s">
        <v>16</v>
      </c>
      <c r="B8" s="16"/>
      <c r="C8" s="48" t="s">
        <v>17</v>
      </c>
      <c r="D8" s="24"/>
      <c r="E8" s="49"/>
      <c r="F8" s="18"/>
      <c r="G8" s="18">
        <f>SUM(D8:F8)</f>
        <v>0</v>
      </c>
      <c r="H8" s="47"/>
    </row>
    <row r="9" ht="37" customHeight="1" spans="1:8">
      <c r="A9" s="43" t="s">
        <v>18</v>
      </c>
      <c r="B9" s="44"/>
      <c r="C9" s="22" t="s">
        <v>19</v>
      </c>
      <c r="D9" s="45"/>
      <c r="E9" s="45"/>
      <c r="F9" s="50">
        <f>'B.0.10 总概算对比表'!I8</f>
        <v>839.82454872</v>
      </c>
      <c r="G9" s="50">
        <f>F9</f>
        <v>839.82454872</v>
      </c>
      <c r="H9" s="46">
        <f>G9/G12*100</f>
        <v>6.72829332658933</v>
      </c>
    </row>
    <row r="10" ht="37" customHeight="1" spans="1:8">
      <c r="A10" s="43" t="s">
        <v>20</v>
      </c>
      <c r="B10" s="44"/>
      <c r="C10" s="22" t="s">
        <v>21</v>
      </c>
      <c r="D10" s="45"/>
      <c r="E10" s="45"/>
      <c r="F10" s="23"/>
      <c r="G10" s="23">
        <f>G11</f>
        <v>594.380227436</v>
      </c>
      <c r="H10" s="46">
        <f>G10/G12*100</f>
        <v>4.76190476190476</v>
      </c>
    </row>
    <row r="11" ht="37" customHeight="1" spans="1:8">
      <c r="A11" s="41" t="s">
        <v>22</v>
      </c>
      <c r="B11" s="16"/>
      <c r="C11" s="17" t="s">
        <v>23</v>
      </c>
      <c r="D11" s="24"/>
      <c r="E11" s="24"/>
      <c r="F11" s="18"/>
      <c r="G11" s="18">
        <f>'B.0.10 总概算对比表'!I9</f>
        <v>594.380227436</v>
      </c>
      <c r="H11" s="47"/>
    </row>
    <row r="12" ht="37" customHeight="1" spans="1:8">
      <c r="A12" s="43" t="s">
        <v>24</v>
      </c>
      <c r="B12" s="44"/>
      <c r="C12" s="22" t="s">
        <v>25</v>
      </c>
      <c r="D12" s="45"/>
      <c r="E12" s="45"/>
      <c r="F12" s="23"/>
      <c r="G12" s="23">
        <f>G5+G9+G10</f>
        <v>12481.984776156</v>
      </c>
      <c r="H12" s="51">
        <v>100</v>
      </c>
    </row>
    <row r="13" ht="37" customHeight="1" spans="1:8">
      <c r="A13" s="52"/>
      <c r="B13" s="53"/>
      <c r="C13" s="54"/>
      <c r="D13" s="55"/>
      <c r="E13" s="55"/>
      <c r="F13" s="55"/>
      <c r="G13" s="55"/>
      <c r="H13" s="56"/>
    </row>
    <row r="14" ht="14.25" customHeight="1" spans="1:8">
      <c r="A14" s="28" t="s">
        <v>26</v>
      </c>
      <c r="B14" s="28"/>
      <c r="C14" s="28"/>
      <c r="D14" s="28"/>
      <c r="E14" s="28"/>
      <c r="F14" s="28"/>
      <c r="G14" s="28"/>
      <c r="H14" s="28"/>
    </row>
  </sheetData>
  <mergeCells count="13">
    <mergeCell ref="A1:H1"/>
    <mergeCell ref="A2:D2"/>
    <mergeCell ref="E2:G2"/>
    <mergeCell ref="A14:D14"/>
    <mergeCell ref="E14:G14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/>
  <pageMargins left="0.19975" right="0.19975" top="0.510416666666667" bottom="0" header="0.510416666666667" footer="0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showGridLines="0" workbookViewId="0">
      <selection activeCell="J18" sqref="J18"/>
    </sheetView>
  </sheetViews>
  <sheetFormatPr defaultColWidth="9" defaultRowHeight="12"/>
  <cols>
    <col min="1" max="1" width="7.33333333333333" customWidth="1"/>
    <col min="2" max="2" width="20.1619047619048" customWidth="1"/>
    <col min="3" max="9" width="11.8285714285714" customWidth="1"/>
    <col min="10" max="10" width="11.8" customWidth="1"/>
    <col min="11" max="11" width="13.8761904761905" customWidth="1"/>
    <col min="12" max="12" width="11.8285714285714" customWidth="1"/>
    <col min="13" max="14" width="14"/>
  </cols>
  <sheetData>
    <row r="1" ht="33.75" customHeight="1" spans="1:12">
      <c r="A1" s="11" t="s">
        <v>27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ht="28.5" customHeight="1" spans="1:12">
      <c r="A2" s="12" t="s">
        <v>1</v>
      </c>
      <c r="B2" s="12"/>
      <c r="C2" s="12"/>
      <c r="D2" s="12"/>
      <c r="E2" s="12"/>
      <c r="F2" s="12"/>
      <c r="G2" s="12"/>
      <c r="H2" s="12"/>
      <c r="I2" s="30"/>
      <c r="J2" s="30"/>
      <c r="K2" s="30"/>
      <c r="L2" s="30"/>
    </row>
    <row r="3" ht="33" customHeight="1" spans="1:12">
      <c r="A3" s="13" t="s">
        <v>2</v>
      </c>
      <c r="B3" s="14" t="s">
        <v>4</v>
      </c>
      <c r="C3" s="14" t="s">
        <v>28</v>
      </c>
      <c r="D3" s="14"/>
      <c r="E3" s="14"/>
      <c r="F3" s="14"/>
      <c r="G3" s="14" t="s">
        <v>29</v>
      </c>
      <c r="H3" s="14"/>
      <c r="I3" s="14"/>
      <c r="J3" s="14"/>
      <c r="K3" s="14" t="s">
        <v>30</v>
      </c>
      <c r="L3" s="31" t="s">
        <v>31</v>
      </c>
    </row>
    <row r="4" ht="33" customHeight="1" spans="1:12">
      <c r="A4" s="15"/>
      <c r="B4" s="16"/>
      <c r="C4" s="16" t="s">
        <v>5</v>
      </c>
      <c r="D4" s="16" t="s">
        <v>6</v>
      </c>
      <c r="E4" s="16" t="s">
        <v>7</v>
      </c>
      <c r="F4" s="16" t="s">
        <v>8</v>
      </c>
      <c r="G4" s="16" t="s">
        <v>5</v>
      </c>
      <c r="H4" s="16" t="s">
        <v>6</v>
      </c>
      <c r="I4" s="16" t="s">
        <v>7</v>
      </c>
      <c r="J4" s="16" t="s">
        <v>8</v>
      </c>
      <c r="K4" s="16"/>
      <c r="L4" s="32"/>
    </row>
    <row r="5" ht="32" customHeight="1" spans="1:12">
      <c r="A5" s="15" t="s">
        <v>10</v>
      </c>
      <c r="B5" s="17" t="s">
        <v>11</v>
      </c>
      <c r="C5" s="18">
        <f>C6+D7</f>
        <v>11260.3</v>
      </c>
      <c r="D5" s="18"/>
      <c r="E5" s="18"/>
      <c r="F5" s="18">
        <f>SUM(C5:E5)</f>
        <v>11260.3</v>
      </c>
      <c r="G5" s="18">
        <f>G6</f>
        <v>11047.78</v>
      </c>
      <c r="H5" s="18"/>
      <c r="I5" s="18"/>
      <c r="J5" s="18">
        <f t="shared" ref="J5:J9" si="0">SUM(G5:I5)</f>
        <v>11047.78</v>
      </c>
      <c r="K5" s="18">
        <f t="shared" ref="K5:K10" si="1">J5-F5</f>
        <v>-212.519999999999</v>
      </c>
      <c r="L5" s="33"/>
    </row>
    <row r="6" ht="32" customHeight="1" spans="1:12">
      <c r="A6" s="15" t="s">
        <v>12</v>
      </c>
      <c r="B6" s="19" t="s">
        <v>15</v>
      </c>
      <c r="C6" s="18">
        <v>11260.3</v>
      </c>
      <c r="D6" s="18"/>
      <c r="E6" s="18"/>
      <c r="F6" s="18">
        <f>SUM(C6:E6)</f>
        <v>11260.3</v>
      </c>
      <c r="G6" s="18">
        <f>'B.0.17 概算汇总表（万元）'!C4</f>
        <v>11047.78</v>
      </c>
      <c r="H6" s="18"/>
      <c r="I6" s="18"/>
      <c r="J6" s="18">
        <f t="shared" si="0"/>
        <v>11047.78</v>
      </c>
      <c r="K6" s="18">
        <f t="shared" si="1"/>
        <v>-212.519999999999</v>
      </c>
      <c r="L6" s="33"/>
    </row>
    <row r="7" ht="32" customHeight="1" spans="1:12">
      <c r="A7" s="15">
        <v>1.2</v>
      </c>
      <c r="B7" s="19" t="s">
        <v>17</v>
      </c>
      <c r="C7" s="20"/>
      <c r="D7" s="18"/>
      <c r="E7" s="18"/>
      <c r="F7" s="18">
        <f>SUM(C7:E7)</f>
        <v>0</v>
      </c>
      <c r="G7" s="18"/>
      <c r="H7" s="18"/>
      <c r="I7" s="18"/>
      <c r="J7" s="18">
        <f t="shared" si="0"/>
        <v>0</v>
      </c>
      <c r="K7" s="18">
        <f t="shared" si="1"/>
        <v>0</v>
      </c>
      <c r="L7" s="33"/>
    </row>
    <row r="8" ht="32" customHeight="1" spans="1:12">
      <c r="A8" s="15" t="s">
        <v>18</v>
      </c>
      <c r="B8" s="17" t="s">
        <v>19</v>
      </c>
      <c r="C8" s="18"/>
      <c r="D8" s="18"/>
      <c r="E8" s="18">
        <v>848.14</v>
      </c>
      <c r="F8" s="18">
        <f>SUM(C8:E8)</f>
        <v>848.14</v>
      </c>
      <c r="G8" s="18"/>
      <c r="H8" s="18"/>
      <c r="I8" s="18">
        <f>'B.0.17 概算汇总表（万元）'!F8</f>
        <v>839.82454872</v>
      </c>
      <c r="J8" s="18">
        <f t="shared" si="0"/>
        <v>839.82454872</v>
      </c>
      <c r="K8" s="18">
        <f t="shared" si="1"/>
        <v>-8.31545127999993</v>
      </c>
      <c r="L8" s="33"/>
    </row>
    <row r="9" ht="32" customHeight="1" spans="1:12">
      <c r="A9" s="15" t="s">
        <v>20</v>
      </c>
      <c r="B9" s="17" t="s">
        <v>21</v>
      </c>
      <c r="C9" s="18"/>
      <c r="D9" s="18"/>
      <c r="E9" s="18">
        <v>968.68</v>
      </c>
      <c r="F9" s="18">
        <f>SUM(C9:E9)</f>
        <v>968.68</v>
      </c>
      <c r="G9" s="18"/>
      <c r="H9" s="18"/>
      <c r="I9" s="18">
        <f>'B.0.17 概算汇总表（万元）'!E21</f>
        <v>594.380227436</v>
      </c>
      <c r="J9" s="18">
        <f t="shared" si="0"/>
        <v>594.380227436</v>
      </c>
      <c r="K9" s="18">
        <f t="shared" si="1"/>
        <v>-374.299772564</v>
      </c>
      <c r="L9" s="33"/>
    </row>
    <row r="10" ht="32" customHeight="1" spans="1:14">
      <c r="A10" s="21" t="s">
        <v>24</v>
      </c>
      <c r="B10" s="22" t="s">
        <v>25</v>
      </c>
      <c r="C10" s="23"/>
      <c r="D10" s="23"/>
      <c r="E10" s="23"/>
      <c r="F10" s="23">
        <f>F5+F8+F9</f>
        <v>13077.12</v>
      </c>
      <c r="G10" s="23"/>
      <c r="H10" s="23"/>
      <c r="I10" s="23"/>
      <c r="J10" s="23">
        <f>J5+J8+J9</f>
        <v>12481.984776156</v>
      </c>
      <c r="K10" s="23">
        <f t="shared" si="1"/>
        <v>-595.135223843999</v>
      </c>
      <c r="L10" s="34"/>
      <c r="N10">
        <f>K10/F10*100</f>
        <v>-4.55096553250256</v>
      </c>
    </row>
    <row r="11" ht="32" customHeight="1" spans="1:12">
      <c r="A11" s="15"/>
      <c r="B11" s="17"/>
      <c r="C11" s="24"/>
      <c r="D11" s="24"/>
      <c r="E11" s="24"/>
      <c r="F11" s="24"/>
      <c r="G11" s="24"/>
      <c r="H11" s="24"/>
      <c r="I11" s="24"/>
      <c r="J11" s="24"/>
      <c r="K11" s="24"/>
      <c r="L11" s="33"/>
    </row>
    <row r="12" ht="32" customHeight="1" spans="1:12">
      <c r="A12" s="15"/>
      <c r="B12" s="17"/>
      <c r="C12" s="24"/>
      <c r="D12" s="24"/>
      <c r="E12" s="24"/>
      <c r="F12" s="24"/>
      <c r="G12" s="24"/>
      <c r="H12" s="24"/>
      <c r="I12" s="24"/>
      <c r="J12" s="24"/>
      <c r="K12" s="24"/>
      <c r="L12" s="33"/>
    </row>
    <row r="13" ht="32" customHeight="1" spans="1:12">
      <c r="A13" s="15"/>
      <c r="B13" s="17"/>
      <c r="C13" s="24"/>
      <c r="D13" s="24"/>
      <c r="E13" s="24"/>
      <c r="F13" s="24"/>
      <c r="G13" s="24"/>
      <c r="H13" s="24"/>
      <c r="I13" s="24"/>
      <c r="J13" s="24"/>
      <c r="K13" s="24"/>
      <c r="L13" s="33"/>
    </row>
    <row r="14" ht="32" customHeight="1" spans="1:12">
      <c r="A14" s="15"/>
      <c r="B14" s="17"/>
      <c r="C14" s="24"/>
      <c r="D14" s="24"/>
      <c r="E14" s="24"/>
      <c r="F14" s="24"/>
      <c r="G14" s="24"/>
      <c r="H14" s="24"/>
      <c r="I14" s="24"/>
      <c r="J14" s="24"/>
      <c r="K14" s="24"/>
      <c r="L14" s="33"/>
    </row>
    <row r="15" ht="33" customHeight="1" spans="1:12">
      <c r="A15" s="25"/>
      <c r="B15" s="26"/>
      <c r="C15" s="27"/>
      <c r="D15" s="27"/>
      <c r="E15" s="27"/>
      <c r="F15" s="27"/>
      <c r="G15" s="27"/>
      <c r="H15" s="27"/>
      <c r="I15" s="27"/>
      <c r="J15" s="27"/>
      <c r="K15" s="27"/>
      <c r="L15" s="35"/>
    </row>
    <row r="16" ht="14.25" customHeight="1" spans="1:12">
      <c r="A16" s="28" t="s">
        <v>32</v>
      </c>
      <c r="B16" s="28"/>
      <c r="C16" s="28"/>
      <c r="D16" s="28"/>
      <c r="E16" s="29"/>
      <c r="F16" s="29"/>
      <c r="G16" s="29"/>
      <c r="H16" s="29"/>
      <c r="I16" s="36"/>
      <c r="J16" s="36"/>
      <c r="K16" s="36"/>
      <c r="L16" s="36"/>
    </row>
    <row r="17" spans="10:10">
      <c r="J17">
        <f>K10/F10</f>
        <v>-0.0455096553250256</v>
      </c>
    </row>
  </sheetData>
  <mergeCells count="15">
    <mergeCell ref="A1:L1"/>
    <mergeCell ref="A2:D2"/>
    <mergeCell ref="E2:H2"/>
    <mergeCell ref="I2:J2"/>
    <mergeCell ref="K2:L2"/>
    <mergeCell ref="C3:F3"/>
    <mergeCell ref="G3:J3"/>
    <mergeCell ref="A16:D16"/>
    <mergeCell ref="E16:H16"/>
    <mergeCell ref="I16:J16"/>
    <mergeCell ref="K16:L16"/>
    <mergeCell ref="A3:A4"/>
    <mergeCell ref="B3:B4"/>
    <mergeCell ref="K3:K4"/>
    <mergeCell ref="L3:L4"/>
  </mergeCells>
  <printOptions horizontalCentered="1"/>
  <pageMargins left="0.904861111111111" right="0.116416666666667" top="0.826388888888889" bottom="0" header="0.59375" footer="0"/>
  <pageSetup paperSize="9" scale="9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showGridLines="0" tabSelected="1" view="pageBreakPreview" zoomScaleNormal="100" workbookViewId="0">
      <selection activeCell="F1" sqref="F1"/>
    </sheetView>
  </sheetViews>
  <sheetFormatPr defaultColWidth="9" defaultRowHeight="12" outlineLevelCol="5"/>
  <cols>
    <col min="1" max="1" width="10.7142857142857" customWidth="1"/>
    <col min="2" max="2" width="32.7142857142857" customWidth="1"/>
    <col min="3" max="3" width="12.2285714285714" customWidth="1"/>
    <col min="4" max="6" width="12.7142857142857" customWidth="1"/>
  </cols>
  <sheetData>
    <row r="1" ht="15" customHeight="1" spans="1:6">
      <c r="A1" s="1" t="s">
        <v>33</v>
      </c>
      <c r="B1" s="2"/>
      <c r="C1" s="2"/>
      <c r="D1" s="2"/>
      <c r="E1" s="2"/>
      <c r="F1" s="2"/>
    </row>
    <row r="2" ht="60" customHeight="1" spans="1:6">
      <c r="A2" s="3" t="s">
        <v>34</v>
      </c>
      <c r="B2" s="4"/>
      <c r="C2" s="4"/>
      <c r="D2" s="4"/>
      <c r="E2" s="4"/>
      <c r="F2" s="4"/>
    </row>
    <row r="3" ht="35" customHeight="1" spans="1:6">
      <c r="A3" s="5" t="s">
        <v>2</v>
      </c>
      <c r="B3" s="5" t="s">
        <v>4</v>
      </c>
      <c r="C3" s="5" t="s">
        <v>35</v>
      </c>
      <c r="D3" s="5" t="s">
        <v>36</v>
      </c>
      <c r="E3" s="5" t="s">
        <v>21</v>
      </c>
      <c r="F3" s="5" t="s">
        <v>8</v>
      </c>
    </row>
    <row r="4" ht="30" customHeight="1" spans="1:6">
      <c r="A4" s="5" t="s">
        <v>37</v>
      </c>
      <c r="B4" s="5" t="s">
        <v>11</v>
      </c>
      <c r="C4" s="6">
        <f>C5</f>
        <v>11047.78</v>
      </c>
      <c r="D4" s="5"/>
      <c r="E4" s="5"/>
      <c r="F4" s="6">
        <f>SUM(C4:E4)</f>
        <v>11047.78</v>
      </c>
    </row>
    <row r="5" ht="35" customHeight="1" spans="1:6">
      <c r="A5" s="5">
        <v>1</v>
      </c>
      <c r="B5" s="5" t="s">
        <v>13</v>
      </c>
      <c r="C5" s="5">
        <f>C6</f>
        <v>11047.78</v>
      </c>
      <c r="D5" s="5"/>
      <c r="E5" s="5"/>
      <c r="F5" s="5">
        <f>SUM(C5:E5)</f>
        <v>11047.78</v>
      </c>
    </row>
    <row r="6" ht="30" customHeight="1" spans="1:6">
      <c r="A6" s="5">
        <v>1.1</v>
      </c>
      <c r="B6" s="5" t="s">
        <v>15</v>
      </c>
      <c r="C6" s="5">
        <v>11047.78</v>
      </c>
      <c r="D6" s="5"/>
      <c r="E6" s="5"/>
      <c r="F6" s="5">
        <f>SUM(C6:E6)</f>
        <v>11047.78</v>
      </c>
    </row>
    <row r="7" ht="30" customHeight="1" spans="1:6">
      <c r="A7" s="5">
        <v>1.2</v>
      </c>
      <c r="B7" s="5" t="s">
        <v>17</v>
      </c>
      <c r="C7" s="5"/>
      <c r="D7" s="5"/>
      <c r="E7" s="5"/>
      <c r="F7" s="5"/>
    </row>
    <row r="8" ht="30" customHeight="1" spans="1:6">
      <c r="A8" s="5" t="s">
        <v>38</v>
      </c>
      <c r="B8" s="5" t="s">
        <v>19</v>
      </c>
      <c r="C8" s="5"/>
      <c r="D8" s="7">
        <f>D9+D10+D11+D12+D15+D16+D17+D18+D19+D20</f>
        <v>839.82454872</v>
      </c>
      <c r="E8" s="8"/>
      <c r="F8" s="7">
        <f t="shared" ref="F8:F14" si="0">D8</f>
        <v>839.82454872</v>
      </c>
    </row>
    <row r="9" ht="30" customHeight="1" spans="1:6">
      <c r="A9" s="5">
        <v>1</v>
      </c>
      <c r="B9" s="5" t="s">
        <v>39</v>
      </c>
      <c r="C9" s="5"/>
      <c r="D9" s="9">
        <f>140+(C6-10000)*1%</f>
        <v>150.4778</v>
      </c>
      <c r="E9" s="8"/>
      <c r="F9" s="9">
        <f t="shared" si="0"/>
        <v>150.4778</v>
      </c>
    </row>
    <row r="10" ht="30" customHeight="1" spans="1:6">
      <c r="A10" s="5">
        <v>2</v>
      </c>
      <c r="B10" s="10" t="s">
        <v>40</v>
      </c>
      <c r="C10" s="5"/>
      <c r="D10" s="9">
        <f>(218.6+(C6-10000)*0.01748)*0.8</f>
        <v>189.53215552</v>
      </c>
      <c r="E10" s="8"/>
      <c r="F10" s="9">
        <f t="shared" si="0"/>
        <v>189.53215552</v>
      </c>
    </row>
    <row r="11" ht="30" customHeight="1" spans="1:6">
      <c r="A11" s="5">
        <v>3</v>
      </c>
      <c r="B11" s="10" t="s">
        <v>41</v>
      </c>
      <c r="C11" s="5"/>
      <c r="D11" s="9">
        <f>30.55+(C6-10000)*0.05%</f>
        <v>31.07389</v>
      </c>
      <c r="E11" s="8"/>
      <c r="F11" s="9">
        <f t="shared" si="0"/>
        <v>31.07389</v>
      </c>
    </row>
    <row r="12" ht="30" customHeight="1" spans="1:6">
      <c r="A12" s="5">
        <v>4</v>
      </c>
      <c r="B12" s="10" t="s">
        <v>42</v>
      </c>
      <c r="C12" s="5"/>
      <c r="D12" s="9">
        <f>D13+D14</f>
        <v>199.65</v>
      </c>
      <c r="E12" s="8"/>
      <c r="F12" s="9">
        <f t="shared" si="0"/>
        <v>199.65</v>
      </c>
    </row>
    <row r="13" ht="30" customHeight="1" spans="1:6">
      <c r="A13" s="5">
        <v>4.1</v>
      </c>
      <c r="B13" s="10" t="s">
        <v>43</v>
      </c>
      <c r="C13" s="5"/>
      <c r="D13" s="9">
        <v>79.86</v>
      </c>
      <c r="E13" s="8"/>
      <c r="F13" s="9">
        <f t="shared" si="0"/>
        <v>79.86</v>
      </c>
    </row>
    <row r="14" ht="30" customHeight="1" spans="1:6">
      <c r="A14" s="5">
        <v>4.2</v>
      </c>
      <c r="B14" s="10" t="s">
        <v>44</v>
      </c>
      <c r="C14" s="5"/>
      <c r="D14" s="9">
        <f>D13/0.4-D13</f>
        <v>119.79</v>
      </c>
      <c r="E14" s="8"/>
      <c r="F14" s="9">
        <f t="shared" si="0"/>
        <v>119.79</v>
      </c>
    </row>
    <row r="15" ht="30" customHeight="1" spans="1:6">
      <c r="A15" s="5">
        <v>5</v>
      </c>
      <c r="B15" s="10" t="s">
        <v>45</v>
      </c>
      <c r="C15" s="5"/>
      <c r="D15" s="9">
        <f>(10000*1.2%+(11154.95-10000)*1%)*0.7</f>
        <v>92.08465</v>
      </c>
      <c r="E15" s="8"/>
      <c r="F15" s="9">
        <f t="shared" ref="F15:F20" si="1">D15</f>
        <v>92.08465</v>
      </c>
    </row>
    <row r="16" ht="30" customHeight="1" spans="1:6">
      <c r="A16" s="5">
        <v>6</v>
      </c>
      <c r="B16" s="10" t="s">
        <v>46</v>
      </c>
      <c r="C16" s="5"/>
      <c r="D16" s="9">
        <f>(28+(C6-10000)*47/40000)*0.8</f>
        <v>23.3849132</v>
      </c>
      <c r="E16" s="8"/>
      <c r="F16" s="9">
        <f t="shared" si="1"/>
        <v>23.3849132</v>
      </c>
    </row>
    <row r="17" ht="30" customHeight="1" spans="1:6">
      <c r="A17" s="5">
        <v>7</v>
      </c>
      <c r="B17" s="10" t="s">
        <v>47</v>
      </c>
      <c r="C17" s="5"/>
      <c r="D17" s="9">
        <v>10</v>
      </c>
      <c r="E17" s="8"/>
      <c r="F17" s="9">
        <f t="shared" si="1"/>
        <v>10</v>
      </c>
    </row>
    <row r="18" ht="30" customHeight="1" spans="1:6">
      <c r="A18" s="5">
        <v>8</v>
      </c>
      <c r="B18" s="10" t="s">
        <v>48</v>
      </c>
      <c r="C18" s="5"/>
      <c r="D18" s="9">
        <f>C6*0.008*0.5</f>
        <v>44.19112</v>
      </c>
      <c r="E18" s="8"/>
      <c r="F18" s="9">
        <f t="shared" si="1"/>
        <v>44.19112</v>
      </c>
    </row>
    <row r="19" ht="30" customHeight="1" spans="1:6">
      <c r="A19" s="5">
        <v>9</v>
      </c>
      <c r="B19" s="10" t="s">
        <v>49</v>
      </c>
      <c r="C19" s="5"/>
      <c r="D19" s="9">
        <f>C6*0.001</f>
        <v>11.04778</v>
      </c>
      <c r="E19" s="8"/>
      <c r="F19" s="9">
        <f t="shared" si="1"/>
        <v>11.04778</v>
      </c>
    </row>
    <row r="20" ht="30" customHeight="1" spans="1:6">
      <c r="A20" s="5">
        <v>10</v>
      </c>
      <c r="B20" s="10" t="s">
        <v>50</v>
      </c>
      <c r="C20" s="5"/>
      <c r="D20" s="9">
        <f>C6*0.01*0.8</f>
        <v>88.38224</v>
      </c>
      <c r="E20" s="8"/>
      <c r="F20" s="9">
        <f t="shared" si="1"/>
        <v>88.38224</v>
      </c>
    </row>
    <row r="21" ht="30" customHeight="1" spans="1:6">
      <c r="A21" s="5" t="s">
        <v>51</v>
      </c>
      <c r="B21" s="5" t="s">
        <v>21</v>
      </c>
      <c r="C21" s="5"/>
      <c r="D21" s="5"/>
      <c r="E21" s="7">
        <f>E22</f>
        <v>594.380227436</v>
      </c>
      <c r="F21" s="8"/>
    </row>
    <row r="22" ht="30" customHeight="1" spans="1:6">
      <c r="A22" s="5">
        <v>1</v>
      </c>
      <c r="B22" s="5" t="s">
        <v>23</v>
      </c>
      <c r="C22" s="5"/>
      <c r="D22" s="5"/>
      <c r="E22" s="9">
        <f>(F4+F8)*0.05</f>
        <v>594.380227436</v>
      </c>
      <c r="F22" s="8"/>
    </row>
    <row r="23" ht="30" customHeight="1" spans="1:6">
      <c r="A23" s="5"/>
      <c r="B23" s="5" t="s">
        <v>25</v>
      </c>
      <c r="C23" s="5"/>
      <c r="D23" s="5"/>
      <c r="E23" s="5"/>
      <c r="F23" s="7">
        <f>F4+F8+E21</f>
        <v>12481.984776156</v>
      </c>
    </row>
  </sheetData>
  <mergeCells count="1">
    <mergeCell ref="A2:F2"/>
  </mergeCells>
  <printOptions horizontalCentered="1"/>
  <pageMargins left="0.19975" right="0.19975" top="0.865972222222222" bottom="1.33819444444444" header="0.510416666666667" footer="0"/>
  <pageSetup paperSize="9" orientation="portrait"/>
  <headerFooter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B.0.1 总概算表</vt:lpstr>
      <vt:lpstr>B.0.10 总概算对比表</vt:lpstr>
      <vt:lpstr>B.0.17 概算汇总表（万元）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荒烟孤城</cp:lastModifiedBy>
  <dcterms:created xsi:type="dcterms:W3CDTF">2023-09-07T13:31:00Z</dcterms:created>
  <dcterms:modified xsi:type="dcterms:W3CDTF">2025-10-11T07:01:39Z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7B3BB2139401485E9E2205B718EB8AA4_13</vt:lpwstr>
  </property>
  <property fmtid="{D5CDD505-2E9C-101B-9397-08002B2CF9AE}" pid="3" name="KSOProductBuildVer">
    <vt:lpwstr>2052-12.1.0.19302</vt:lpwstr>
  </property>
</Properties>
</file>